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castanhola/Documents/EuroBillTracker/JogosForumEBT/Lagarde/"/>
    </mc:Choice>
  </mc:AlternateContent>
  <xr:revisionPtr revIDLastSave="0" documentId="13_ncr:1_{C365681C-DB56-F543-ABE0-1D7EA6CF24F3}" xr6:coauthVersionLast="47" xr6:coauthVersionMax="47" xr10:uidLastSave="{00000000-0000-0000-0000-000000000000}"/>
  <bookViews>
    <workbookView xWindow="720" yWindow="460" windowWidth="24400" windowHeight="20220" xr2:uid="{1571DA6E-A36C-3C42-BBB9-D1841D99474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41" i="1" l="1"/>
  <c r="AD40" i="1"/>
  <c r="AD39" i="1"/>
  <c r="AD38" i="1"/>
  <c r="AD37" i="1"/>
  <c r="AD36" i="1"/>
  <c r="AD35" i="1"/>
  <c r="AD34" i="1"/>
  <c r="AD33" i="1"/>
  <c r="AD32" i="1"/>
  <c r="AD31" i="1"/>
  <c r="AD30" i="1"/>
  <c r="AD29" i="1"/>
  <c r="AD28" i="1"/>
  <c r="AD27" i="1"/>
  <c r="AD26" i="1"/>
  <c r="AD25" i="1"/>
  <c r="AD24" i="1"/>
  <c r="AD23" i="1"/>
  <c r="AD22" i="1"/>
  <c r="AD21" i="1"/>
  <c r="AD20" i="1"/>
  <c r="AD19" i="1"/>
  <c r="AD18" i="1"/>
  <c r="AD17" i="1"/>
  <c r="AD16" i="1"/>
  <c r="AD15" i="1"/>
  <c r="AD14" i="1"/>
  <c r="AD13" i="1"/>
  <c r="AD12" i="1"/>
  <c r="AD11" i="1"/>
  <c r="AD10" i="1"/>
  <c r="Y41" i="1"/>
  <c r="Y40" i="1"/>
  <c r="Y39" i="1"/>
  <c r="Y38" i="1"/>
  <c r="Y37" i="1"/>
  <c r="Y36" i="1"/>
  <c r="Y35" i="1"/>
  <c r="Y34" i="1"/>
  <c r="Y33" i="1"/>
  <c r="Y32" i="1"/>
  <c r="Y31" i="1"/>
  <c r="Y30" i="1"/>
  <c r="Y29" i="1"/>
  <c r="Y28" i="1"/>
  <c r="Y27" i="1"/>
  <c r="Y26" i="1"/>
  <c r="Y25" i="1"/>
  <c r="Y24" i="1"/>
  <c r="Y23" i="1"/>
  <c r="Y22" i="1"/>
  <c r="Y21" i="1"/>
  <c r="Y20" i="1"/>
  <c r="Y19" i="1"/>
  <c r="Y18" i="1"/>
  <c r="Y17" i="1"/>
  <c r="Y16" i="1"/>
  <c r="Y15" i="1"/>
  <c r="Y14" i="1"/>
  <c r="T41" i="1"/>
  <c r="T40" i="1"/>
  <c r="O41" i="1"/>
  <c r="O40" i="1"/>
  <c r="O39" i="1"/>
  <c r="O38" i="1"/>
  <c r="O37" i="1"/>
  <c r="O36" i="1"/>
  <c r="O35" i="1"/>
  <c r="O34" i="1"/>
  <c r="O33" i="1"/>
  <c r="O32" i="1"/>
  <c r="O31" i="1"/>
  <c r="O30" i="1"/>
  <c r="O29" i="1"/>
  <c r="J24" i="1"/>
  <c r="J25" i="1"/>
  <c r="J26" i="1"/>
  <c r="J27" i="1"/>
  <c r="J28" i="1"/>
  <c r="J29" i="1"/>
  <c r="J30" i="1"/>
  <c r="J31" i="1"/>
  <c r="J32" i="1"/>
  <c r="J33" i="1"/>
  <c r="J34" i="1"/>
  <c r="J35" i="1"/>
  <c r="J36" i="1"/>
  <c r="J37" i="1"/>
  <c r="J38" i="1"/>
  <c r="J39" i="1"/>
  <c r="J40" i="1"/>
  <c r="J41" i="1"/>
  <c r="E16" i="1"/>
  <c r="E17" i="1"/>
  <c r="E18" i="1"/>
  <c r="E19" i="1"/>
  <c r="E20" i="1"/>
  <c r="E21" i="1"/>
  <c r="E22" i="1"/>
  <c r="E23" i="1"/>
  <c r="E24" i="1"/>
  <c r="E25" i="1"/>
  <c r="E26" i="1"/>
  <c r="E27" i="1"/>
  <c r="E28" i="1"/>
  <c r="E29" i="1"/>
  <c r="E30" i="1"/>
  <c r="E31" i="1"/>
  <c r="E32" i="1"/>
  <c r="E33" i="1"/>
  <c r="E34" i="1"/>
  <c r="E35" i="1"/>
  <c r="E36" i="1"/>
  <c r="E37" i="1"/>
  <c r="E38" i="1"/>
  <c r="E39" i="1"/>
  <c r="E40" i="1"/>
  <c r="E41" i="1"/>
  <c r="C45" i="1"/>
  <c r="C44" i="1"/>
  <c r="C46" i="1" l="1"/>
  <c r="C47" i="1"/>
  <c r="AE41" i="1" l="1"/>
  <c r="AE40" i="1"/>
  <c r="C48" i="1" l="1"/>
  <c r="Z6" i="1" l="1"/>
  <c r="Z1" i="1" s="1"/>
  <c r="U6" i="1"/>
  <c r="U1" i="1" s="1"/>
  <c r="P6" i="1"/>
  <c r="P1" i="1" s="1"/>
  <c r="K6" i="1"/>
  <c r="K1" i="1" s="1"/>
  <c r="F6" i="1"/>
  <c r="F1" i="1" s="1"/>
  <c r="A6" i="1"/>
  <c r="T38" i="1" l="1"/>
  <c r="AE38" i="1" s="1"/>
  <c r="T39" i="1"/>
  <c r="AE39" i="1" s="1"/>
  <c r="AD9" i="1"/>
  <c r="AD8" i="1"/>
  <c r="AD7" i="1"/>
  <c r="AD6" i="1"/>
  <c r="T37" i="1"/>
  <c r="AE37" i="1" s="1"/>
  <c r="T36" i="1"/>
  <c r="AE36" i="1" s="1"/>
  <c r="O27" i="1"/>
  <c r="O28" i="1"/>
  <c r="Y12" i="1"/>
  <c r="Y11" i="1"/>
  <c r="Y9" i="1"/>
  <c r="Y10" i="1"/>
  <c r="Y7" i="1"/>
  <c r="Y6" i="1"/>
  <c r="Y13" i="1"/>
  <c r="Y8" i="1"/>
  <c r="O21" i="1"/>
  <c r="O8" i="1"/>
  <c r="O22" i="1"/>
  <c r="O20" i="1"/>
  <c r="O17" i="1"/>
  <c r="O11" i="1"/>
  <c r="O24" i="1"/>
  <c r="O19" i="1"/>
  <c r="O16" i="1"/>
  <c r="O15" i="1"/>
  <c r="O14" i="1"/>
  <c r="O13" i="1"/>
  <c r="O18" i="1"/>
  <c r="O12" i="1"/>
  <c r="O26" i="1"/>
  <c r="O23" i="1"/>
  <c r="O10" i="1"/>
  <c r="O9" i="1"/>
  <c r="O25" i="1"/>
  <c r="O7" i="1"/>
  <c r="O6" i="1"/>
  <c r="J9" i="1"/>
  <c r="J20" i="1"/>
  <c r="J10" i="1"/>
  <c r="J7" i="1"/>
  <c r="J6" i="1"/>
  <c r="J11" i="1"/>
  <c r="J15" i="1"/>
  <c r="J18" i="1"/>
  <c r="J12" i="1"/>
  <c r="J14" i="1"/>
  <c r="J13" i="1"/>
  <c r="J8" i="1"/>
  <c r="J16" i="1"/>
  <c r="J17" i="1"/>
  <c r="J19" i="1"/>
  <c r="J21" i="1"/>
  <c r="J22" i="1"/>
  <c r="J23" i="1"/>
  <c r="T6" i="1"/>
  <c r="T29" i="1"/>
  <c r="AE29" i="1" s="1"/>
  <c r="T31" i="1"/>
  <c r="AE31" i="1" s="1"/>
  <c r="T30" i="1"/>
  <c r="AE30" i="1" s="1"/>
  <c r="T28" i="1"/>
  <c r="T27" i="1"/>
  <c r="T26" i="1"/>
  <c r="T25" i="1"/>
  <c r="T24" i="1"/>
  <c r="T23" i="1"/>
  <c r="T7" i="1"/>
  <c r="T22" i="1"/>
  <c r="T18" i="1"/>
  <c r="T10" i="1"/>
  <c r="T21" i="1"/>
  <c r="T20" i="1"/>
  <c r="T19" i="1"/>
  <c r="T9" i="1"/>
  <c r="T35" i="1"/>
  <c r="AE35" i="1" s="1"/>
  <c r="T34" i="1"/>
  <c r="AE34" i="1" s="1"/>
  <c r="T17" i="1"/>
  <c r="T16" i="1"/>
  <c r="T32" i="1"/>
  <c r="AE32" i="1" s="1"/>
  <c r="T15" i="1"/>
  <c r="T14" i="1"/>
  <c r="T13" i="1"/>
  <c r="T12" i="1"/>
  <c r="T11" i="1"/>
  <c r="T33" i="1"/>
  <c r="AE33" i="1" s="1"/>
  <c r="T8" i="1"/>
  <c r="AE4" i="1"/>
  <c r="A1" i="1"/>
  <c r="A3" i="1"/>
  <c r="E14" i="1" l="1"/>
  <c r="E15" i="1"/>
  <c r="AE28" i="1"/>
  <c r="AE27" i="1"/>
  <c r="E6" i="1"/>
  <c r="AE6" i="1" s="1"/>
  <c r="E8" i="1"/>
  <c r="AE8" i="1" s="1"/>
  <c r="E9" i="1"/>
  <c r="AE9" i="1" s="1"/>
  <c r="E11" i="1"/>
  <c r="AE11" i="1" s="1"/>
  <c r="E10" i="1"/>
  <c r="AE10" i="1" s="1"/>
  <c r="E7" i="1"/>
  <c r="AE7" i="1" s="1"/>
  <c r="E12" i="1"/>
  <c r="AE12" i="1" s="1"/>
  <c r="E13" i="1"/>
  <c r="AE13" i="1" s="1"/>
  <c r="AE26" i="1"/>
  <c r="AE14" i="1"/>
  <c r="AE20" i="1"/>
  <c r="AE15" i="1"/>
  <c r="AE25" i="1"/>
  <c r="AE22" i="1"/>
  <c r="AE23" i="1"/>
  <c r="AE19" i="1"/>
  <c r="AE18" i="1"/>
  <c r="AE17" i="1"/>
  <c r="AE16" i="1"/>
  <c r="AE21" i="1"/>
  <c r="AE24" i="1"/>
</calcChain>
</file>

<file path=xl/sharedStrings.xml><?xml version="1.0" encoding="utf-8"?>
<sst xmlns="http://schemas.openxmlformats.org/spreadsheetml/2006/main" count="164" uniqueCount="128">
  <si>
    <t>BBCode</t>
  </si>
  <si>
    <t>Tipo</t>
  </si>
  <si>
    <t>ID</t>
  </si>
  <si>
    <t>E001/EC</t>
  </si>
  <si>
    <t>N020/NC</t>
  </si>
  <si>
    <t>W003/WA</t>
  </si>
  <si>
    <t>W004/WA</t>
  </si>
  <si>
    <t>W007/WA</t>
  </si>
  <si>
    <t>W009/WB</t>
  </si>
  <si>
    <t>E009/EM</t>
  </si>
  <si>
    <t>E011/EM</t>
  </si>
  <si>
    <t>R013/RP</t>
  </si>
  <si>
    <t>R015/RP</t>
  </si>
  <si>
    <t>E013/EA</t>
  </si>
  <si>
    <t>E016/EB</t>
  </si>
  <si>
    <t>[table]</t>
  </si>
  <si>
    <t>[/table]</t>
  </si>
  <si>
    <t>M008/MA</t>
  </si>
  <si>
    <t>N021/NC</t>
  </si>
  <si>
    <t>W006/WA</t>
  </si>
  <si>
    <t>R014/RP</t>
  </si>
  <si>
    <t>R021/RP</t>
  </si>
  <si>
    <t>E013/EN</t>
  </si>
  <si>
    <t>V012/VB</t>
  </si>
  <si>
    <t>W010/WB</t>
  </si>
  <si>
    <t>R002/RA</t>
  </si>
  <si>
    <t>algarismos no máximo</t>
  </si>
  <si>
    <t>Notas de 5€</t>
  </si>
  <si>
    <t>Notas de 200€</t>
  </si>
  <si>
    <t>Notas de 100€</t>
  </si>
  <si>
    <t>Notas de 50€</t>
  </si>
  <si>
    <t>Notas de 20€</t>
  </si>
  <si>
    <t>Notas de 10€</t>
  </si>
  <si>
    <t>notas de 5€</t>
  </si>
  <si>
    <t>notas de 10€</t>
  </si>
  <si>
    <t>notas de 20€</t>
  </si>
  <si>
    <t>notas de 50€</t>
  </si>
  <si>
    <t>notas de 100€</t>
  </si>
  <si>
    <t>notas de 200€</t>
  </si>
  <si>
    <t>X</t>
  </si>
  <si>
    <t>V011/VB</t>
  </si>
  <si>
    <t>W008/WA</t>
  </si>
  <si>
    <t>V020/VC</t>
  </si>
  <si>
    <t>Instruções:</t>
  </si>
  <si>
    <t>R001/RA</t>
  </si>
  <si>
    <t>R003/RA</t>
  </si>
  <si>
    <t>W005/WA</t>
  </si>
  <si>
    <t>W011/WB</t>
  </si>
  <si>
    <t>Y010/YA</t>
  </si>
  <si>
    <t>E010/EM</t>
  </si>
  <si>
    <t>E012/EN</t>
  </si>
  <si>
    <t>E014/EN</t>
  </si>
  <si>
    <t>R016/RP</t>
  </si>
  <si>
    <t>R018/RP</t>
  </si>
  <si>
    <t>R020/RP</t>
  </si>
  <si>
    <t>R022/RP</t>
  </si>
  <si>
    <t>U040/U%</t>
  </si>
  <si>
    <t>U039/U%</t>
  </si>
  <si>
    <t>E016/EC</t>
  </si>
  <si>
    <t>E017/EC</t>
  </si>
  <si>
    <t>E018/EC</t>
  </si>
  <si>
    <t>E019/EC</t>
  </si>
  <si>
    <t>S037/S*</t>
  </si>
  <si>
    <t>S041/S*</t>
  </si>
  <si>
    <t>S042/S*</t>
  </si>
  <si>
    <t>U025/U*</t>
  </si>
  <si>
    <t>U034/U*</t>
  </si>
  <si>
    <t>V021/VC</t>
  </si>
  <si>
    <t>Y003/YA</t>
  </si>
  <si>
    <t>Y004/YA</t>
  </si>
  <si>
    <t>E017/EB</t>
  </si>
  <si>
    <t>E001/EA</t>
  </si>
  <si>
    <t>N004/NB</t>
  </si>
  <si>
    <t>Num</t>
  </si>
  <si>
    <t>Novo</t>
  </si>
  <si>
    <t>1. Colocar na coluna Num o número de notas de cada tipo já registadas . Colocar o valo zero se não tiver notas desse tipo ou se a linha não tiver informação.</t>
  </si>
  <si>
    <t>Definições:</t>
  </si>
  <si>
    <t>V014/VB</t>
  </si>
  <si>
    <t>V014/VC</t>
  </si>
  <si>
    <t>W008/WB</t>
  </si>
  <si>
    <t>W007/WB</t>
  </si>
  <si>
    <t>V018/VB</t>
  </si>
  <si>
    <t>V018/VC</t>
  </si>
  <si>
    <t>V019/VB</t>
  </si>
  <si>
    <t>V019/VC</t>
  </si>
  <si>
    <t>V022/VC</t>
  </si>
  <si>
    <t>E014/EA</t>
  </si>
  <si>
    <t>E014/EB</t>
  </si>
  <si>
    <t>E015/EA</t>
  </si>
  <si>
    <t>E015/EB</t>
  </si>
  <si>
    <t>Copiar o BBCode desta coluna, da célula seguinte até à primeira célula com [/table]</t>
  </si>
  <si>
    <t>#000000</t>
  </si>
  <si>
    <t>U026/U[ABD]</t>
  </si>
  <si>
    <t>U027/U[BC]</t>
  </si>
  <si>
    <t>U029/U[ABCD]</t>
  </si>
  <si>
    <t>U030/U[ABCD]</t>
  </si>
  <si>
    <t>U031/U[ABCD]</t>
  </si>
  <si>
    <t>2. Na coluna Tipo são indicadas as várias combinações ccurto/nsérie.</t>
  </si>
  <si>
    <t xml:space="preserve">     Usa-se o asterisco (*) para indicar qualquer segunda letra no conjunto [ABCDEF] e o símbolo de percentagem (%) para indicar qualquer segunda letra no conjunto [MNPRST].</t>
  </si>
  <si>
    <t xml:space="preserve">     Uma boa prática para o gabanço é substituir o * e o % pelas segundas letras já conquistadas, entre parêntesis retos, no final da combinação.</t>
  </si>
  <si>
    <t>3. Colocar um X (podem ser usados outros carateres) na coluna Novo para realçar uma entrada (para as novas conquistas ou para as mais difíceis, por exemplo), que será marcada com uma cor diferente (que pode ser alterada nas definições).</t>
  </si>
  <si>
    <t>4. Colocar na coluna ID o número que identifica no EBT a primeira nota conquistada de cada tipo, para que o link para essa nota seja adicionado à tabela. Caso não queira indicar o ID deve colocar o valor zero.</t>
  </si>
  <si>
    <t>5. As colunas BBCode não devem ser alteradas (a menos que o queira mesmo fazer), sendo usadas para criar o BBCode a inserir em cada uma das células da tabela.</t>
  </si>
  <si>
    <t>#5989CE</t>
  </si>
  <si>
    <t>7. Copiar a tabela em formato BBCode da última coluna.</t>
  </si>
  <si>
    <t>6. Caso queiram acrescentar mais linhas à tabela, aconselha-se que as insiram no meio das já existentes, para evitar ter de redefinir as fórmulas.</t>
  </si>
  <si>
    <t>U037/U[ACDE]</t>
  </si>
  <si>
    <t>#BF8000</t>
  </si>
  <si>
    <t>#BBBBBB</t>
  </si>
  <si>
    <t>S036/S[E]</t>
  </si>
  <si>
    <t>U038/U[ABCEF]</t>
  </si>
  <si>
    <t>U033/U[ABCD]</t>
  </si>
  <si>
    <t>F001/FM</t>
  </si>
  <si>
    <t>U039/U[BDE]</t>
  </si>
  <si>
    <t>U028/U[ABCD]</t>
  </si>
  <si>
    <t>U035/U[AB]</t>
  </si>
  <si>
    <t>N022/ND</t>
  </si>
  <si>
    <t>F002/FM</t>
  </si>
  <si>
    <t>S038/S*</t>
  </si>
  <si>
    <t>S039/S*</t>
  </si>
  <si>
    <t>U037/U*</t>
  </si>
  <si>
    <t>N023/ND</t>
  </si>
  <si>
    <t>E002/EA</t>
  </si>
  <si>
    <t>U032/U[ABCD]</t>
  </si>
  <si>
    <t>U041/U[RS]</t>
  </si>
  <si>
    <t>U036/U[BCD]</t>
  </si>
  <si>
    <t>M009/MA</t>
  </si>
  <si>
    <t>U038/U*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</si>
</sst>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b/>
      <sz val="12"/>
      <color theme="1"/>
      <name val="Calibri"/>
      <family val="2"/>
      <scheme val="minor"/>
    </font>
  </fonts>
  <fills count="9">
    <fill>
      <patternFill patternType="none"/>
    </fill>
    <fill>
      <patternFill patternType="gray125"/>
    </fill>
    <fill>
      <patternFill patternType="solid">
        <fgColor theme="0" tint="-0.249977111117893"/>
        <bgColor indexed="64"/>
      </patternFill>
    </fill>
    <fill>
      <patternFill patternType="solid">
        <fgColor rgb="FFFFC000"/>
        <bgColor indexed="64"/>
      </patternFill>
    </fill>
    <fill>
      <patternFill patternType="solid">
        <fgColor rgb="FFA3CBFA"/>
        <bgColor indexed="64"/>
      </patternFill>
    </fill>
    <fill>
      <patternFill patternType="solid">
        <fgColor rgb="FFBFBFBF"/>
        <bgColor indexed="64"/>
      </patternFill>
    </fill>
    <fill>
      <patternFill patternType="solid">
        <fgColor rgb="FFDA7A5F"/>
        <bgColor indexed="64"/>
      </patternFill>
    </fill>
    <fill>
      <patternFill patternType="solid">
        <fgColor rgb="FF00E300"/>
        <bgColor indexed="64"/>
      </patternFill>
    </fill>
    <fill>
      <patternFill patternType="solid">
        <fgColor rgb="FFFEF74B"/>
        <bgColor indexed="64"/>
      </patternFill>
    </fill>
  </fills>
  <borders count="1">
    <border>
      <left/>
      <right/>
      <top/>
      <bottom/>
      <diagonal/>
    </border>
  </borders>
  <cellStyleXfs count="1">
    <xf numFmtId="0" fontId="0" fillId="0" borderId="0"/>
  </cellStyleXfs>
  <cellXfs count="49">
    <xf numFmtId="0" fontId="0" fillId="0" borderId="0" xfId="0"/>
    <xf numFmtId="0" fontId="0" fillId="2" borderId="0" xfId="0" applyFill="1"/>
    <xf numFmtId="0" fontId="0" fillId="3" borderId="0" xfId="0" applyFill="1"/>
    <xf numFmtId="0" fontId="1" fillId="0" borderId="0" xfId="0" applyFont="1"/>
    <xf numFmtId="0" fontId="0" fillId="0" borderId="0" xfId="0" applyFill="1"/>
    <xf numFmtId="0" fontId="1" fillId="4" borderId="0" xfId="0" applyFont="1" applyFill="1" applyAlignment="1"/>
    <xf numFmtId="0" fontId="0" fillId="4" borderId="0" xfId="0" applyFill="1"/>
    <xf numFmtId="0" fontId="1" fillId="5" borderId="0" xfId="0" applyFont="1" applyFill="1" applyAlignment="1"/>
    <xf numFmtId="0" fontId="0" fillId="5" borderId="0" xfId="0" applyFill="1" applyAlignment="1"/>
    <xf numFmtId="0" fontId="1" fillId="6" borderId="0" xfId="0" applyFont="1" applyFill="1" applyAlignment="1"/>
    <xf numFmtId="0" fontId="0" fillId="6" borderId="0" xfId="0" applyFill="1"/>
    <xf numFmtId="0" fontId="1" fillId="7" borderId="0" xfId="0" applyFont="1" applyFill="1" applyAlignment="1"/>
    <xf numFmtId="0" fontId="0" fillId="7" borderId="0" xfId="0" applyFill="1"/>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xf numFmtId="0" fontId="0" fillId="0" borderId="0" xfId="0" applyFont="1"/>
    <xf numFmtId="0" fontId="1" fillId="3" borderId="0" xfId="0" applyFont="1" applyFill="1" applyAlignment="1"/>
    <xf numFmtId="0" fontId="1" fillId="3" borderId="0" xfId="0" applyFont="1" applyFill="1" applyAlignment="1">
      <alignment horizontal="center"/>
    </xf>
    <xf numFmtId="0" fontId="1" fillId="8" borderId="0" xfId="0" applyFont="1" applyFill="1" applyAlignment="1"/>
    <xf numFmtId="0" fontId="1" fillId="8" borderId="0" xfId="0" applyFont="1" applyFill="1" applyAlignment="1">
      <alignment horizontal="center"/>
    </xf>
    <xf numFmtId="0" fontId="0" fillId="8" borderId="0" xfId="0" applyFill="1"/>
    <xf numFmtId="0" fontId="0" fillId="5" borderId="0" xfId="0" applyFill="1" applyAlignment="1" applyProtection="1">
      <protection locked="0"/>
    </xf>
    <xf numFmtId="0" fontId="0" fillId="5" borderId="0" xfId="0" applyFill="1" applyAlignment="1" applyProtection="1">
      <alignment horizontal="center"/>
      <protection locked="0"/>
    </xf>
    <xf numFmtId="0" fontId="0" fillId="5" borderId="0" xfId="0" applyFill="1" applyProtection="1">
      <protection locked="0"/>
    </xf>
    <xf numFmtId="0" fontId="0" fillId="6" borderId="0" xfId="0" applyFill="1" applyProtection="1">
      <protection locked="0"/>
    </xf>
    <xf numFmtId="0" fontId="0" fillId="6" borderId="0" xfId="0" applyFill="1" applyAlignment="1" applyProtection="1">
      <alignment horizontal="center"/>
      <protection locked="0"/>
    </xf>
    <xf numFmtId="0" fontId="0" fillId="4" borderId="0" xfId="0" applyFill="1" applyProtection="1">
      <protection locked="0"/>
    </xf>
    <xf numFmtId="0" fontId="0" fillId="4" borderId="0" xfId="0" applyFill="1" applyAlignment="1" applyProtection="1">
      <alignment horizontal="center"/>
      <protection locked="0"/>
    </xf>
    <xf numFmtId="0" fontId="0" fillId="3" borderId="0" xfId="0" applyFill="1" applyProtection="1">
      <protection locked="0"/>
    </xf>
    <xf numFmtId="0" fontId="0" fillId="3" borderId="0" xfId="0" applyFill="1" applyAlignment="1" applyProtection="1">
      <alignment horizontal="center"/>
      <protection locked="0"/>
    </xf>
    <xf numFmtId="0" fontId="0" fillId="7" borderId="0" xfId="0" applyFill="1" applyProtection="1">
      <protection locked="0"/>
    </xf>
    <xf numFmtId="0" fontId="0" fillId="7" borderId="0" xfId="0" applyFill="1" applyAlignment="1" applyProtection="1">
      <protection locked="0"/>
    </xf>
    <xf numFmtId="0" fontId="0" fillId="8" borderId="0" xfId="0" applyFill="1" applyProtection="1">
      <protection locked="0"/>
    </xf>
    <xf numFmtId="0" fontId="0" fillId="8" borderId="0" xfId="0" applyFill="1" applyAlignment="1" applyProtection="1">
      <alignment horizontal="center"/>
      <protection locked="0"/>
    </xf>
    <xf numFmtId="0" fontId="1" fillId="3" borderId="0" xfId="0" applyFont="1" applyFill="1"/>
    <xf numFmtId="0" fontId="0" fillId="3" borderId="0" xfId="0" applyFill="1" applyAlignment="1"/>
    <xf numFmtId="0" fontId="0" fillId="3" borderId="0" xfId="0" applyFill="1" applyAlignment="1" applyProtection="1">
      <protection locked="0"/>
    </xf>
    <xf numFmtId="0" fontId="1" fillId="5" borderId="0" xfId="0" applyFont="1" applyFill="1" applyAlignment="1">
      <alignment horizontal="right"/>
    </xf>
    <xf numFmtId="0" fontId="1" fillId="6" borderId="0" xfId="0" applyFont="1" applyFill="1" applyAlignment="1">
      <alignment horizontal="right"/>
    </xf>
    <xf numFmtId="0" fontId="1" fillId="6" borderId="0" xfId="0" applyFont="1" applyFill="1" applyAlignment="1">
      <alignment horizontal="left"/>
    </xf>
    <xf numFmtId="0" fontId="1" fillId="4" borderId="0" xfId="0" applyFont="1" applyFill="1" applyAlignment="1">
      <alignment horizontal="right"/>
    </xf>
    <xf numFmtId="0" fontId="1" fillId="4" borderId="0" xfId="0" applyFont="1" applyFill="1" applyAlignment="1">
      <alignment horizontal="left"/>
    </xf>
    <xf numFmtId="0" fontId="1" fillId="3" borderId="0" xfId="0" applyFont="1" applyFill="1" applyAlignment="1">
      <alignment horizontal="right"/>
    </xf>
    <xf numFmtId="0" fontId="1" fillId="3" borderId="0" xfId="0" applyFont="1" applyFill="1" applyAlignment="1">
      <alignment horizontal="left"/>
    </xf>
    <xf numFmtId="0" fontId="1" fillId="7" borderId="0" xfId="0" applyFont="1" applyFill="1" applyAlignment="1">
      <alignment horizontal="right"/>
    </xf>
    <xf numFmtId="0" fontId="1" fillId="7" borderId="0" xfId="0" applyFont="1" applyFill="1" applyAlignment="1">
      <alignment horizontal="center"/>
    </xf>
    <xf numFmtId="0" fontId="1" fillId="8" borderId="0" xfId="0" applyFont="1" applyFill="1" applyAlignment="1">
      <alignment horizontal="right"/>
    </xf>
    <xf numFmtId="0" fontId="1" fillId="8" borderId="0" xfId="0" applyFont="1" applyFill="1" applyAlignment="1">
      <alignment horizontal="left"/>
    </xf>
  </cellXfs>
  <cellStyles count="1">
    <cellStyle name="Normal" xfId="0" builtinId="0"/>
  </cellStyles>
  <dxfs count="0"/>
  <tableStyles count="0" defaultTableStyle="TableStyleMedium2" defaultPivotStyle="PivotStyleLight16"/>
  <colors>
    <mruColors>
      <color rgb="FFFEF74B"/>
      <color rgb="FFE0AC70"/>
      <color rgb="FF00E300"/>
      <color rgb="FFFEF757"/>
      <color rgb="FFFEF72A"/>
      <color rgb="FFFEF7AD"/>
      <color rgb="FFFEF49E"/>
      <color rgb="FFE0A76E"/>
      <color rgb="FFF0D081"/>
      <color rgb="FFF3E89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B182D-883D-9343-A78D-58CED32356D3}">
  <dimension ref="A1:AK59"/>
  <sheetViews>
    <sheetView tabSelected="1" zoomScale="120" zoomScaleNormal="120" workbookViewId="0">
      <selection activeCell="H3" sqref="H3"/>
    </sheetView>
  </sheetViews>
  <sheetFormatPr baseColWidth="10" defaultRowHeight="16" x14ac:dyDescent="0.2"/>
  <cols>
    <col min="1" max="1" width="6.83203125" customWidth="1"/>
    <col min="2" max="2" width="9.83203125" customWidth="1"/>
    <col min="3" max="3" width="5" customWidth="1"/>
    <col min="4" max="4" width="10.83203125" customWidth="1"/>
    <col min="5" max="5" width="7.83203125" customWidth="1"/>
    <col min="6" max="6" width="6.83203125" customWidth="1"/>
    <col min="7" max="7" width="9.83203125" customWidth="1"/>
    <col min="8" max="8" width="4.83203125" customWidth="1"/>
    <col min="9" max="9" width="10.83203125" customWidth="1"/>
    <col min="10" max="10" width="7.6640625" customWidth="1"/>
    <col min="11" max="11" width="6.83203125" customWidth="1"/>
    <col min="12" max="12" width="9.83203125" customWidth="1"/>
    <col min="13" max="13" width="4.83203125" customWidth="1"/>
    <col min="14" max="14" width="10.83203125" customWidth="1"/>
    <col min="15" max="15" width="7.6640625" customWidth="1"/>
    <col min="16" max="16" width="6.83203125" customWidth="1"/>
    <col min="17" max="17" width="9.83203125" customWidth="1"/>
    <col min="18" max="18" width="4.83203125" customWidth="1"/>
    <col min="19" max="19" width="10.83203125" customWidth="1"/>
    <col min="20" max="20" width="7.6640625" customWidth="1"/>
    <col min="21" max="21" width="6.83203125" customWidth="1"/>
    <col min="22" max="22" width="9.83203125" customWidth="1"/>
    <col min="23" max="23" width="4.83203125" customWidth="1"/>
    <col min="24" max="24" width="10.83203125" customWidth="1"/>
    <col min="25" max="25" width="7.6640625" customWidth="1"/>
    <col min="26" max="26" width="6.83203125" customWidth="1"/>
    <col min="27" max="27" width="9.83203125" customWidth="1"/>
    <col min="28" max="28" width="4.83203125" customWidth="1"/>
    <col min="29" max="29" width="10.83203125" customWidth="1"/>
    <col min="30" max="30" width="7.6640625" customWidth="1"/>
    <col min="31" max="31" width="20.83203125" customWidth="1"/>
    <col min="33" max="33" width="12.83203125" customWidth="1"/>
    <col min="34" max="34" width="3.83203125" customWidth="1"/>
    <col min="35" max="35" width="7.83203125" customWidth="1"/>
    <col min="37" max="37" width="12.83203125" customWidth="1"/>
    <col min="38" max="38" width="3.83203125" customWidth="1"/>
  </cols>
  <sheetData>
    <row r="1" spans="1:37" x14ac:dyDescent="0.2">
      <c r="A1" s="1">
        <f>LEN(MAX(A6:A41))</f>
        <v>3</v>
      </c>
      <c r="B1" s="1" t="s">
        <v>26</v>
      </c>
      <c r="C1" s="1"/>
      <c r="D1" s="1"/>
      <c r="E1" s="1"/>
      <c r="F1" s="1">
        <f>LEN(MAX(F6:F41))</f>
        <v>4</v>
      </c>
      <c r="G1" s="1" t="s">
        <v>26</v>
      </c>
      <c r="H1" s="1"/>
      <c r="I1" s="1"/>
      <c r="J1" s="1"/>
      <c r="K1" s="1">
        <f>LEN(MAX(K6:K41))</f>
        <v>4</v>
      </c>
      <c r="L1" s="1" t="s">
        <v>26</v>
      </c>
      <c r="M1" s="1"/>
      <c r="N1" s="1"/>
      <c r="O1" s="1"/>
      <c r="P1" s="1">
        <f>LEN(MAX(P6:P41))</f>
        <v>2</v>
      </c>
      <c r="Q1" s="1" t="s">
        <v>26</v>
      </c>
      <c r="R1" s="1"/>
      <c r="S1" s="1"/>
      <c r="T1" s="1"/>
      <c r="U1" s="1">
        <f>LEN(MAX(U6:U41))</f>
        <v>2</v>
      </c>
      <c r="V1" s="1" t="s">
        <v>26</v>
      </c>
      <c r="W1" s="1"/>
      <c r="X1" s="1"/>
      <c r="Y1" s="1"/>
      <c r="Z1" s="1">
        <f>LEN(MAX(Z6:Z41))</f>
        <v>1</v>
      </c>
      <c r="AA1" s="1" t="s">
        <v>26</v>
      </c>
      <c r="AB1" s="1"/>
      <c r="AC1" s="1"/>
      <c r="AD1" s="1"/>
    </row>
    <row r="2" spans="1:37" x14ac:dyDescent="0.2">
      <c r="A2" s="4"/>
      <c r="B2" s="4"/>
      <c r="C2" s="4"/>
      <c r="D2" s="4"/>
      <c r="E2" s="4"/>
      <c r="F2" s="4"/>
      <c r="G2" s="4"/>
      <c r="H2" s="4"/>
      <c r="I2" s="4"/>
      <c r="J2" s="4"/>
      <c r="K2" s="4"/>
      <c r="L2" s="4"/>
      <c r="M2" s="4"/>
      <c r="N2" s="4"/>
      <c r="O2" s="4"/>
      <c r="P2" s="4"/>
      <c r="Q2" s="4"/>
      <c r="R2" s="4"/>
      <c r="S2" s="4"/>
      <c r="T2" s="4"/>
      <c r="U2" s="4"/>
      <c r="V2" s="4"/>
      <c r="W2" s="4"/>
      <c r="X2" s="4"/>
      <c r="Y2" s="4"/>
      <c r="Z2" s="4"/>
      <c r="AA2" s="4"/>
      <c r="AB2" s="4"/>
      <c r="AC2" s="4"/>
      <c r="AD2" s="4"/>
    </row>
    <row r="3" spans="1:37" x14ac:dyDescent="0.2">
      <c r="A3" s="3" t="str">
        <f>CONCATENATE("Total de ",SUM(A6,F6,K6,P6,U6,Z6)," notas com a assinatura de Christine Lagarde:")</f>
        <v>Total de 5514 notas com a assinatura de Christine Lagarde:</v>
      </c>
      <c r="B3" s="3"/>
      <c r="C3" s="3"/>
      <c r="D3" s="4"/>
      <c r="E3" s="4"/>
      <c r="F3" s="4"/>
      <c r="G3" s="4"/>
      <c r="H3" s="4"/>
      <c r="I3" s="4"/>
      <c r="J3" s="4"/>
      <c r="K3" s="4"/>
      <c r="L3" s="4"/>
      <c r="M3" s="4"/>
      <c r="N3" s="4"/>
      <c r="O3" s="4"/>
      <c r="P3" s="4"/>
      <c r="Q3" s="4"/>
      <c r="R3" s="4"/>
      <c r="S3" s="4"/>
      <c r="T3" s="4"/>
      <c r="U3" s="4"/>
      <c r="V3" s="4"/>
      <c r="W3" s="4"/>
      <c r="X3" s="4"/>
      <c r="Y3" s="4"/>
      <c r="Z3" s="4"/>
      <c r="AA3" s="4"/>
      <c r="AB3" s="4"/>
      <c r="AC3" s="4"/>
      <c r="AD3" s="4"/>
      <c r="AE3" s="35" t="s">
        <v>90</v>
      </c>
      <c r="AF3" s="2"/>
      <c r="AG3" s="2"/>
      <c r="AH3" s="2"/>
      <c r="AI3" s="2"/>
      <c r="AJ3" s="2"/>
      <c r="AK3" s="2"/>
    </row>
    <row r="4" spans="1:37" x14ac:dyDescent="0.2">
      <c r="A4" s="7" t="s">
        <v>27</v>
      </c>
      <c r="B4" s="7"/>
      <c r="C4" s="7"/>
      <c r="D4" s="7"/>
      <c r="E4" s="7"/>
      <c r="F4" s="9" t="s">
        <v>32</v>
      </c>
      <c r="G4" s="9"/>
      <c r="H4" s="9"/>
      <c r="I4" s="9"/>
      <c r="J4" s="9"/>
      <c r="K4" s="5" t="s">
        <v>31</v>
      </c>
      <c r="L4" s="5"/>
      <c r="M4" s="5"/>
      <c r="N4" s="5"/>
      <c r="O4" s="5"/>
      <c r="P4" s="17" t="s">
        <v>30</v>
      </c>
      <c r="Q4" s="17"/>
      <c r="R4" s="17"/>
      <c r="S4" s="17"/>
      <c r="T4" s="17"/>
      <c r="U4" s="11" t="s">
        <v>29</v>
      </c>
      <c r="V4" s="11"/>
      <c r="W4" s="11"/>
      <c r="X4" s="11"/>
      <c r="Y4" s="11"/>
      <c r="Z4" s="19" t="s">
        <v>28</v>
      </c>
      <c r="AA4" s="19"/>
      <c r="AB4" s="19"/>
      <c r="AC4" s="19"/>
      <c r="AD4" s="19"/>
      <c r="AE4" s="2" t="str">
        <f>CONCATENATE("[b][color=",$B$44,"]Total de ",SUM(A6,F6,K6,P6,U6,Z6)," notas com a assinatura de Christine Lagarde:[/color][/b]")</f>
        <v>[b][color=#000000]Total de 5514 notas com a assinatura de Christine Lagarde:[/color][/b]</v>
      </c>
    </row>
    <row r="5" spans="1:37" x14ac:dyDescent="0.2">
      <c r="A5" s="38" t="s">
        <v>73</v>
      </c>
      <c r="B5" s="7" t="s">
        <v>1</v>
      </c>
      <c r="C5" s="13" t="s">
        <v>74</v>
      </c>
      <c r="D5" s="13" t="s">
        <v>2</v>
      </c>
      <c r="E5" s="13" t="s">
        <v>0</v>
      </c>
      <c r="F5" s="39" t="s">
        <v>73</v>
      </c>
      <c r="G5" s="40" t="s">
        <v>1</v>
      </c>
      <c r="H5" s="14" t="s">
        <v>74</v>
      </c>
      <c r="I5" s="14" t="s">
        <v>2</v>
      </c>
      <c r="J5" s="14" t="s">
        <v>0</v>
      </c>
      <c r="K5" s="41" t="s">
        <v>73</v>
      </c>
      <c r="L5" s="42" t="s">
        <v>1</v>
      </c>
      <c r="M5" s="15" t="s">
        <v>74</v>
      </c>
      <c r="N5" s="15" t="s">
        <v>2</v>
      </c>
      <c r="O5" s="15" t="s">
        <v>0</v>
      </c>
      <c r="P5" s="43" t="s">
        <v>73</v>
      </c>
      <c r="Q5" s="44" t="s">
        <v>1</v>
      </c>
      <c r="R5" s="18" t="s">
        <v>74</v>
      </c>
      <c r="S5" s="18" t="s">
        <v>2</v>
      </c>
      <c r="T5" s="18" t="s">
        <v>0</v>
      </c>
      <c r="U5" s="45" t="s">
        <v>73</v>
      </c>
      <c r="V5" s="46" t="s">
        <v>1</v>
      </c>
      <c r="W5" s="11" t="s">
        <v>74</v>
      </c>
      <c r="X5" s="46" t="s">
        <v>2</v>
      </c>
      <c r="Y5" s="46" t="s">
        <v>0</v>
      </c>
      <c r="Z5" s="47" t="s">
        <v>73</v>
      </c>
      <c r="AA5" s="48" t="s">
        <v>1</v>
      </c>
      <c r="AB5" s="20" t="s">
        <v>74</v>
      </c>
      <c r="AC5" s="20" t="s">
        <v>2</v>
      </c>
      <c r="AD5" s="20" t="s">
        <v>0</v>
      </c>
      <c r="AE5" s="2" t="s">
        <v>15</v>
      </c>
    </row>
    <row r="6" spans="1:37" x14ac:dyDescent="0.2">
      <c r="A6" s="7">
        <f>SUM(A7:A38)</f>
        <v>849</v>
      </c>
      <c r="B6" s="7" t="s">
        <v>33</v>
      </c>
      <c r="C6" s="13"/>
      <c r="D6" s="7"/>
      <c r="E6" s="7" t="str">
        <f>CONCATENATE("[td][b][size=85][color=",$B$45,"]",MID("      ",1,A$1-LEN(A6)),A6," x :note-5: :note-5: :note-5:[/color][/size][/b][/td]")</f>
        <v>[td][b][size=85][color=#000000]849 x :note-5: :note-5: :note-5:[/color][/size][/b][/td]</v>
      </c>
      <c r="F6" s="9">
        <f>SUM(F7:F38)</f>
        <v>1189</v>
      </c>
      <c r="G6" s="9" t="s">
        <v>34</v>
      </c>
      <c r="H6" s="14"/>
      <c r="I6" s="9"/>
      <c r="J6" s="9" t="str">
        <f>CONCATENATE("[td][b][size=85][color=",$B$45,"]  ",MID("      ",1,F$1-LEN(F6)),F6," x :note-10: :note-10: :note-10:[/color][/size][/b][/td]")</f>
        <v>[td][b][size=85][color=#000000]  1189 x :note-10: :note-10: :note-10:[/color][/size][/b][/td]</v>
      </c>
      <c r="K6" s="5">
        <f>SUM(K7:K38)</f>
        <v>3281</v>
      </c>
      <c r="L6" s="5" t="s">
        <v>35</v>
      </c>
      <c r="M6" s="15"/>
      <c r="N6" s="5"/>
      <c r="O6" s="5" t="str">
        <f>CONCATENATE("[td][b][size=85][color=",$B$45,"]  ",MID("      ",1,K$1-LEN(K6)),K6," x :note-20: :note-20: :note-20:[/color][/size][/b][/td]")</f>
        <v>[td][b][size=85][color=#000000]  3281 x :note-20: :note-20: :note-20:[/color][/size][/b][/td]</v>
      </c>
      <c r="P6" s="17">
        <f>SUM(P7:P38)</f>
        <v>98</v>
      </c>
      <c r="Q6" s="17" t="s">
        <v>36</v>
      </c>
      <c r="R6" s="18"/>
      <c r="S6" s="17"/>
      <c r="T6" s="17" t="str">
        <f>CONCATENATE("[td][b][size=85][color=",$B$45,"]  ",MID("      ",1,P$1-LEN(P6)),P6," x :note-50: :note-50: :note-50:[/color][/size][/b][/td]")</f>
        <v>[td][b][size=85][color=#000000]  98 x :note-50: :note-50: :note-50:[/color][/size][/b][/td]</v>
      </c>
      <c r="U6" s="11">
        <f>SUM(U7:U38)</f>
        <v>97</v>
      </c>
      <c r="V6" s="11" t="s">
        <v>37</v>
      </c>
      <c r="W6" s="11"/>
      <c r="X6" s="11"/>
      <c r="Y6" s="11" t="str">
        <f>CONCATENATE("[td][b][size=85][color=",$B$45,"]  ",MID("      ",1,U$1-LEN(U6)),U6," x :note-100: :note-100: :note-100:[/color][/size][/b][/td]")</f>
        <v>[td][b][size=85][color=#000000]  97 x :note-100: :note-100: :note-100:[/color][/size][/b][/td]</v>
      </c>
      <c r="Z6" s="19">
        <f>SUM(Z7:Z38)</f>
        <v>0</v>
      </c>
      <c r="AA6" s="19" t="s">
        <v>38</v>
      </c>
      <c r="AB6" s="20"/>
      <c r="AC6" s="19"/>
      <c r="AD6" s="19" t="str">
        <f>CONCATENATE("[td][b][size=85][color=",$B$45,"]  ",MID("      ",1,Z$1-LEN(Z6)),Z6," x :note-200: :note-200: :note-200:[/color][/size][/b][/td]")</f>
        <v>[td][b][size=85][color=#000000]  0 x :note-200: :note-200: :note-200:[/color][/size][/b][/td]</v>
      </c>
      <c r="AE6" s="2" t="str">
        <f>CONCATENATE("[tr]",E6,J6,O6,T6,Y6,AD6,"[/tr]")</f>
        <v>[tr][td][b][size=85][color=#000000]849 x :note-5: :note-5: :note-5:[/color][/size][/b][/td][td][b][size=85][color=#000000]  1189 x :note-10: :note-10: :note-10:[/color][/size][/b][/td][td][b][size=85][color=#000000]  3281 x :note-20: :note-20: :note-20:[/color][/size][/b][/td][td][b][size=85][color=#000000]  98 x :note-50: :note-50: :note-50:[/color][/size][/b][/td][td][b][size=85][color=#000000]  97 x :note-100: :note-100: :note-100:[/color][/size][/b][/td][td][b][size=85][color=#000000]  0 x :note-200: :note-200: :note-200:[/color][/size][/b][/td][/tr]</v>
      </c>
    </row>
    <row r="7" spans="1:37" x14ac:dyDescent="0.2">
      <c r="A7" s="22">
        <v>194</v>
      </c>
      <c r="B7" s="22" t="s">
        <v>3</v>
      </c>
      <c r="C7" s="23"/>
      <c r="D7" s="22">
        <v>207637667</v>
      </c>
      <c r="E7" s="8" t="str">
        <f>IF(AND(A7&lt;&gt;"",B7&lt;&gt;""),CONCATENATE("[td][b][size=85]",MID("         ",1,A$1-LEN(A7)),IF(A7&gt;0,CONCATENATE("[color=",$B$46,"]",A7," x [/color]"),CONCATENATE("[color=",$B$48,"]","    [/color]")),IF(D7&gt;0,CONCATENATE("[url=https://pt.eurobilltracker.com/notes/?id=",D7,"]"),IF(A7&gt;0,"[url=https://pt.eurobilltracker.com/notes/?id=0]","")),IF(C7&lt;&gt;"",CONCATENATE("[color=",$B$47,"]",B7,"[/color]"),IF(A7&gt;0,CONCATENATE("[color=",$B$46,"]",B7,"[/color]"),CONCATENATE("[color=",$B$48,"]",B7,"[/color]"))),IF(A7&gt;0,"[/url]",""),"[/size][/b][/td]"),IF(AND(B7="",OR($B7&lt;&gt;"",$G7&lt;&gt;"",$L7&lt;&gt;"",$Q7&lt;&gt;"",$V7&lt;&gt;"",$AA7&lt;&gt;"")),"[td][/td]",""))</f>
        <v>[td][b][size=85][color=#5989CE]194 x [/color][url=https://pt.eurobilltracker.com/notes/?id=207637667][color=#5989CE]E001/EC[/color][/url][/size][/b][/td]</v>
      </c>
      <c r="F7" s="25">
        <v>0</v>
      </c>
      <c r="G7" s="25" t="s">
        <v>44</v>
      </c>
      <c r="H7" s="26"/>
      <c r="I7" s="25"/>
      <c r="J7" s="10" t="str">
        <f>IF(AND(F7&lt;&gt;"",G7&lt;&gt;""),CONCATENATE("[td][b][size=85]  ",MID("         ",1,F$1-LEN(F7)),IF(F7&gt;0,CONCATENATE("[color=",$B$46,"]",F7," x [/color]"),CONCATENATE("[color=",$B$48,"]","    [/color]")),IF(I7&gt;0,CONCATENATE("[url=https://pt.eurobilltracker.com/notes/?id=",I7,"]"),IF(F7&gt;0,"[url=https://pt.eurobilltracker.com/notes/?id=0]","")),IF(H7&lt;&gt;"",CONCATENATE("[color=",$B$47,"]",G7,"[/color]"),IF(F7&gt;0,CONCATENATE("[color=",$B$46,"]",G7,"[/color]"),CONCATENATE("[color=",$B$48,"]",G7,"[/color]"))),IF(F7&gt;0,"[/url]",""),"[/size][/b][/td]"),IF(AND(G7="",OR($B7&lt;&gt;"",$G7&lt;&gt;"",$L7&lt;&gt;"",$Q7&lt;&gt;"",$V7&lt;&gt;"",$AA7&lt;&gt;"")),"[td][/td]",""))</f>
        <v>[td][b][size=85]     [color=#BBBBBB]    [/color][color=#BBBBBB]R001/RA[/color][/size][/b][/td]</v>
      </c>
      <c r="K7" s="27">
        <v>2781</v>
      </c>
      <c r="L7" s="27" t="s">
        <v>9</v>
      </c>
      <c r="M7" s="28"/>
      <c r="N7" s="27">
        <v>211179796</v>
      </c>
      <c r="O7" s="6" t="str">
        <f>IF(AND(K7&lt;&gt;"",L7&lt;&gt;""),CONCATENATE("[td][b][size=85]  ",MID("         ",1,K$1-LEN(K7)),IF(K7&gt;0,CONCATENATE("[color=",$B$46,"]",K7," x [/color]"),CONCATENATE("[color=",$B$48,"]","    [/color]")),IF(N7&gt;0,CONCATENATE("[url=https://pt.eurobilltracker.com/notes/?id=",N7,"]"),IF(K7&gt;0,"[url=https://pt.eurobilltracker.com/notes/?id=0]","")),IF(M7&lt;&gt;"",CONCATENATE("[color=",$B$47,"]",L7,"[/color]"),IF(K7&gt;0,CONCATENATE("[color=",$B$46,"]",L7,"[/color]"),CONCATENATE("[color=",$B$48,"]",L7,"[/color]"))),IF(K7&gt;0,"[/url]",""),"[/size][/b][/td]"),IF(AND(L7="",OR($B7&lt;&gt;"",$G7&lt;&gt;"",$L7&lt;&gt;"",$Q7&lt;&gt;"",$V7&lt;&gt;"",$AA7&lt;&gt;"")),"[td][/td]",""))</f>
        <v>[td][b][size=85]  [color=#5989CE]2781 x [/color][url=https://pt.eurobilltracker.com/notes/?id=211179796][color=#5989CE]E009/EM[/color][/url][/size][/b][/td]</v>
      </c>
      <c r="P7" s="29">
        <v>0</v>
      </c>
      <c r="Q7" s="29" t="s">
        <v>58</v>
      </c>
      <c r="R7" s="30"/>
      <c r="S7" s="29"/>
      <c r="T7" s="2" t="str">
        <f>IF(AND(P7&lt;&gt;"",Q7&lt;&gt;""),CONCATENATE("[td][b][size=85]  ",MID("         ",1,P$1-LEN(P7)),IF(P7&gt;0,CONCATENATE("[color=",$B$46,"]",P7," x [/color]"),CONCATENATE("[color=",$B$48,"]","    [/color]")),IF(S7&gt;0,CONCATENATE("[url=https://pt.eurobilltracker.com/notes/?id=",S7,"]"),IF(P7&gt;0,"[url=https://pt.eurobilltracker.com/notes/?id=0]","")),IF(R7&lt;&gt;"",CONCATENATE("[color=",$B$47,"]",Q7,"[/color]"),IF(P7&gt;0,CONCATENATE("[color=",$B$46,"]",Q7,"[/color]"),CONCATENATE("[color=",$B$48,"]",Q7,"[/color]"))),IF(P7&gt;0,"[/url]",""),"[/size][/b][/td]"),IF(AND(Q7="",OR($B7&lt;&gt;"",$G7&lt;&gt;"",$L7&lt;&gt;"",$Q7&lt;&gt;"",$V7&lt;&gt;"",$AA7&lt;&gt;"")),"[td][/td]",""))</f>
        <v>[td][b][size=85]   [color=#BBBBBB]    [/color][color=#BBBBBB]E016/EC[/color][/size][/b][/td]</v>
      </c>
      <c r="U7" s="31">
        <v>30</v>
      </c>
      <c r="V7" s="31" t="s">
        <v>13</v>
      </c>
      <c r="W7" s="32"/>
      <c r="X7" s="31">
        <v>210902378</v>
      </c>
      <c r="Y7" s="12" t="str">
        <f>IF(AND(U7&lt;&gt;"",V7&lt;&gt;""),CONCATENATE("[td][b][size=85]  ",MID("         ",1,U$1-LEN(U7)),IF(U7&gt;0,CONCATENATE("[color=",$B$46,"]",U7," x [/color]"),CONCATENATE("[color=",$B$48,"]","    [/color]")),IF(X7&gt;0,CONCATENATE("[url=https://pt.eurobilltracker.com/notes/?id=",X7,"]"),IF(U7&gt;0,"[url=https://pt.eurobilltracker.com/notes/?id=0]","")),IF(W7&lt;&gt;"",CONCATENATE("[color=",$B$47,"]",V7,"[/color]"),IF(U7&gt;0,CONCATENATE("[color=",$B$46,"]",V7,"[/color]"),CONCATENATE("[color=",$B$48,"]",V7,"[/color]"))),IF(U7&gt;0,"[/url]",""),"[/size][/b][/td]"),IF(AND(V7="",OR($B7&lt;&gt;"",$G7&lt;&gt;"",$L7&lt;&gt;"",$Q7&lt;&gt;"",$V7&lt;&gt;"",$AA7&lt;&gt;"")),"[td][/td]",""))</f>
        <v>[td][b][size=85]  [color=#5989CE]30 x [/color][url=https://pt.eurobilltracker.com/notes/?id=210902378][color=#5989CE]E013/EA[/color][/url][/size][/b][/td]</v>
      </c>
      <c r="Z7" s="33">
        <v>0</v>
      </c>
      <c r="AA7" s="33" t="s">
        <v>71</v>
      </c>
      <c r="AB7" s="34"/>
      <c r="AC7" s="33"/>
      <c r="AD7" s="21" t="str">
        <f>IF(AND(Z7&lt;&gt;"",AA7&lt;&gt;""),CONCATENATE("[td][b][size=85]  ",MID("         ",1,Z$1-LEN(Z7)),IF(Z7&gt;0,CONCATENATE("[color=",$B$46,"]",Z7," x [/color]"),CONCATENATE("[color=",$B$48,"]","    [/color]")),IF(AC7&gt;0,CONCATENATE("[url=https://pt.eurobilltracker.com/notes/?id=",AC7,"]"),IF(Z7&gt;0,"[url=https://pt.eurobilltracker.com/notes/?id=0]","")),IF(AB7&lt;&gt;"",CONCATENATE("[color=",$B$47,"]",AA7,"[/color]"),IF(Z7&gt;0,CONCATENATE("[color=",$B$46,"]",AA7,"[/color]"),CONCATENATE("[color=",$B$48,"]",AA7,"[/color]"))),IF(Z7&gt;0,"[/url]",""),"[/size][/b][/td]"),IF(AND(AA7="",OR($B7&lt;&gt;"",$G7&lt;&gt;"",$L7&lt;&gt;"",$Q7&lt;&gt;"",$V7&lt;&gt;"",$AA7&lt;&gt;"")),"[td][/td]",""))</f>
        <v>[td][b][size=85]  [color=#BBBBBB]    [/color][color=#BBBBBB]E001/EA[/color][/size][/b][/td]</v>
      </c>
      <c r="AE7" s="2" t="str">
        <f>IF(AND(E7&lt;&gt;"",J7&lt;&gt;"",O7&lt;&gt;"",T7&lt;&gt;"",Y7&lt;&gt;"",AD7&lt;&gt;""),CONCATENATE("[tr]",E7,J7,O7,T7,Y7,AD7,"[/tr]"),"[/table]")</f>
        <v>[tr][td][b][size=85][color=#5989CE]194 x [/color][url=https://pt.eurobilltracker.com/notes/?id=207637667][color=#5989CE]E001/EC[/color][/url][/size][/b][/td][td][b][size=85]     [color=#BBBBBB]    [/color][color=#BBBBBB]R001/RA[/color][/size][/b][/td][td][b][size=85]  [color=#5989CE]2781 x [/color][url=https://pt.eurobilltracker.com/notes/?id=211179796][color=#5989CE]E009/EM[/color][/url][/size][/b][/td][td][b][size=85]   [color=#BBBBBB]    [/color][color=#BBBBBB]E016/EC[/color][/size][/b][/td][td][b][size=85]  [color=#5989CE]30 x [/color][url=https://pt.eurobilltracker.com/notes/?id=210902378][color=#5989CE]E013/EA[/color][/url][/size][/b][/td][td][b][size=85]  [color=#BBBBBB]    [/color][color=#BBBBBB]E001/EA[/color][/size][/b][/td][/tr]</v>
      </c>
    </row>
    <row r="8" spans="1:37" x14ac:dyDescent="0.2">
      <c r="A8" s="22">
        <v>10</v>
      </c>
      <c r="B8" s="22" t="s">
        <v>17</v>
      </c>
      <c r="C8" s="23"/>
      <c r="D8" s="22">
        <v>214608178</v>
      </c>
      <c r="E8" s="8" t="str">
        <f t="shared" ref="E8:E41" si="0">IF(AND(A8&lt;&gt;"",B8&lt;&gt;""),CONCATENATE("[td][b][size=85]",MID("         ",1,A$1-LEN(A8)),IF(A8&gt;0,CONCATENATE("[color=",$B$46,"]",A8," x [/color]"),CONCATENATE("[color=",$B$48,"]","    [/color]")),IF(D8&gt;0,CONCATENATE("[url=https://pt.eurobilltracker.com/notes/?id=",D8,"]"),IF(A8&gt;0,"[url=https://pt.eurobilltracker.com/notes/?id=0]","")),IF(C8&lt;&gt;"",CONCATENATE("[color=",$B$47,"]",B8,"[/color]"),IF(A8&gt;0,CONCATENATE("[color=",$B$46,"]",B8,"[/color]"),CONCATENATE("[color=",$B$48,"]",B8,"[/color]"))),IF(A8&gt;0,"[/url]",""),"[/size][/b][/td]"),IF(AND(B8="",OR($B8&lt;&gt;"",$G8&lt;&gt;"",$L8&lt;&gt;"",$Q8&lt;&gt;"",$V8&lt;&gt;"",$AA8&lt;&gt;"")),"[td][/td]",""))</f>
        <v>[td][b][size=85] [color=#5989CE]10 x [/color][url=https://pt.eurobilltracker.com/notes/?id=214608178][color=#5989CE]M008/MA[/color][/url][/size][/b][/td]</v>
      </c>
      <c r="F8" s="25">
        <v>40</v>
      </c>
      <c r="G8" s="25" t="s">
        <v>25</v>
      </c>
      <c r="H8" s="26"/>
      <c r="I8" s="25">
        <v>215231112</v>
      </c>
      <c r="J8" s="10" t="str">
        <f t="shared" ref="J8:J41" si="1">IF(AND(F8&lt;&gt;"",G8&lt;&gt;""),CONCATENATE("[td][b][size=85]  ",MID("         ",1,F$1-LEN(F8)),IF(F8&gt;0,CONCATENATE("[color=",$B$46,"]",F8," x [/color]"),CONCATENATE("[color=",$B$48,"]","    [/color]")),IF(I8&gt;0,CONCATENATE("[url=https://pt.eurobilltracker.com/notes/?id=",I8,"]"),IF(F8&gt;0,"[url=https://pt.eurobilltracker.com/notes/?id=0]","")),IF(H8&lt;&gt;"",CONCATENATE("[color=",$B$47,"]",G8,"[/color]"),IF(F8&gt;0,CONCATENATE("[color=",$B$46,"]",G8,"[/color]"),CONCATENATE("[color=",$B$48,"]",G8,"[/color]"))),IF(F8&gt;0,"[/url]",""),"[/size][/b][/td]"),IF(AND(G8="",OR($B8&lt;&gt;"",$G8&lt;&gt;"",$L8&lt;&gt;"",$Q8&lt;&gt;"",$V8&lt;&gt;"",$AA8&lt;&gt;"")),"[td][/td]",""))</f>
        <v>[td][b][size=85]    [color=#5989CE]40 x [/color][url=https://pt.eurobilltracker.com/notes/?id=215231112][color=#5989CE]R002/RA[/color][/url][/size][/b][/td]</v>
      </c>
      <c r="K8" s="27">
        <v>3</v>
      </c>
      <c r="L8" s="27" t="s">
        <v>49</v>
      </c>
      <c r="M8" s="28"/>
      <c r="N8" s="27">
        <v>215749783</v>
      </c>
      <c r="O8" s="6" t="str">
        <f t="shared" ref="O8:O41" si="2">IF(AND(K8&lt;&gt;"",L8&lt;&gt;""),CONCATENATE("[td][b][size=85]  ",MID("         ",1,K$1-LEN(K8)),IF(K8&gt;0,CONCATENATE("[color=",$B$46,"]",K8," x [/color]"),CONCATENATE("[color=",$B$48,"]","    [/color]")),IF(N8&gt;0,CONCATENATE("[url=https://pt.eurobilltracker.com/notes/?id=",N8,"]"),IF(K8&gt;0,"[url=https://pt.eurobilltracker.com/notes/?id=0]","")),IF(M8&lt;&gt;"",CONCATENATE("[color=",$B$47,"]",L8,"[/color]"),IF(K8&gt;0,CONCATENATE("[color=",$B$46,"]",L8,"[/color]"),CONCATENATE("[color=",$B$48,"]",L8,"[/color]"))),IF(K8&gt;0,"[/url]",""),"[/size][/b][/td]"),IF(AND(L8="",OR($B8&lt;&gt;"",$G8&lt;&gt;"",$L8&lt;&gt;"",$Q8&lt;&gt;"",$V8&lt;&gt;"",$AA8&lt;&gt;"")),"[td][/td]",""))</f>
        <v>[td][b][size=85]     [color=#5989CE]3 x [/color][url=https://pt.eurobilltracker.com/notes/?id=215749783][color=#5989CE]E010/EM[/color][/url][/size][/b][/td]</v>
      </c>
      <c r="P8" s="29">
        <v>0</v>
      </c>
      <c r="Q8" s="29" t="s">
        <v>59</v>
      </c>
      <c r="R8" s="30"/>
      <c r="S8" s="29"/>
      <c r="T8" s="2" t="str">
        <f t="shared" ref="T8:T41" si="3">IF(AND(P8&lt;&gt;"",Q8&lt;&gt;""),CONCATENATE("[td][b][size=85]  ",MID("         ",1,P$1-LEN(P8)),IF(P8&gt;0,CONCATENATE("[color=",$B$46,"]",P8," x [/color]"),CONCATENATE("[color=",$B$48,"]","    [/color]")),IF(S8&gt;0,CONCATENATE("[url=https://pt.eurobilltracker.com/notes/?id=",S8,"]"),IF(P8&gt;0,"[url=https://pt.eurobilltracker.com/notes/?id=0]","")),IF(R8&lt;&gt;"",CONCATENATE("[color=",$B$47,"]",Q8,"[/color]"),IF(P8&gt;0,CONCATENATE("[color=",$B$46,"]",Q8,"[/color]"),CONCATENATE("[color=",$B$48,"]",Q8,"[/color]"))),IF(P8&gt;0,"[/url]",""),"[/size][/b][/td]"),IF(AND(Q8="",OR($B8&lt;&gt;"",$G8&lt;&gt;"",$L8&lt;&gt;"",$Q8&lt;&gt;"",$V8&lt;&gt;"",$AA8&lt;&gt;"")),"[td][/td]",""))</f>
        <v>[td][b][size=85]   [color=#BBBBBB]    [/color][color=#BBBBBB]E017/EC[/color][/size][/b][/td]</v>
      </c>
      <c r="U8" s="31">
        <v>0</v>
      </c>
      <c r="V8" s="31" t="s">
        <v>86</v>
      </c>
      <c r="W8" s="32"/>
      <c r="X8" s="31"/>
      <c r="Y8" s="12" t="str">
        <f t="shared" ref="Y8:Y41" si="4">IF(AND(U8&lt;&gt;"",V8&lt;&gt;""),CONCATENATE("[td][b][size=85]  ",MID("         ",1,U$1-LEN(U8)),IF(U8&gt;0,CONCATENATE("[color=",$B$46,"]",U8," x [/color]"),CONCATENATE("[color=",$B$48,"]","    [/color]")),IF(X8&gt;0,CONCATENATE("[url=https://pt.eurobilltracker.com/notes/?id=",X8,"]"),IF(U8&gt;0,"[url=https://pt.eurobilltracker.com/notes/?id=0]","")),IF(W8&lt;&gt;"",CONCATENATE("[color=",$B$47,"]",V8,"[/color]"),IF(U8&gt;0,CONCATENATE("[color=",$B$46,"]",V8,"[/color]"),CONCATENATE("[color=",$B$48,"]",V8,"[/color]"))),IF(U8&gt;0,"[/url]",""),"[/size][/b][/td]"),IF(AND(V8="",OR($B8&lt;&gt;"",$G8&lt;&gt;"",$L8&lt;&gt;"",$Q8&lt;&gt;"",$V8&lt;&gt;"",$AA8&lt;&gt;"")),"[td][/td]",""))</f>
        <v>[td][b][size=85]   [color=#BBBBBB]    [/color][color=#BBBBBB]E014/EA[/color][/size][/b][/td]</v>
      </c>
      <c r="Z8" s="33">
        <v>0</v>
      </c>
      <c r="AA8" s="33" t="s">
        <v>122</v>
      </c>
      <c r="AB8" s="34"/>
      <c r="AC8" s="33"/>
      <c r="AD8" s="21" t="str">
        <f t="shared" ref="AD8:AD41" si="5">IF(AND(Z8&lt;&gt;"",AA8&lt;&gt;""),CONCATENATE("[td][b][size=85]  ",MID("         ",1,Z$1-LEN(Z8)),IF(Z8&gt;0,CONCATENATE("[color=",$B$46,"]",Z8," x [/color]"),CONCATENATE("[color=",$B$48,"]","    [/color]")),IF(AC8&gt;0,CONCATENATE("[url=https://pt.eurobilltracker.com/notes/?id=",AC8,"]"),IF(Z8&gt;0,"[url=https://pt.eurobilltracker.com/notes/?id=0]","")),IF(AB8&lt;&gt;"",CONCATENATE("[color=",$B$47,"]",AA8,"[/color]"),IF(Z8&gt;0,CONCATENATE("[color=",$B$46,"]",AA8,"[/color]"),CONCATENATE("[color=",$B$48,"]",AA8,"[/color]"))),IF(Z8&gt;0,"[/url]",""),"[/size][/b][/td]"),IF(AND(AA8="",OR($B8&lt;&gt;"",$G8&lt;&gt;"",$L8&lt;&gt;"",$Q8&lt;&gt;"",$V8&lt;&gt;"",$AA8&lt;&gt;"")),"[td][/td]",""))</f>
        <v>[td][b][size=85]  [color=#BBBBBB]    [/color][color=#BBBBBB]E002/EA[/color][/size][/b][/td]</v>
      </c>
      <c r="AE8" s="2" t="str">
        <f t="shared" ref="AE8:AE41" si="6">IF(AND(E8&lt;&gt;"",J8&lt;&gt;"",O8&lt;&gt;"",T8&lt;&gt;"",Y8&lt;&gt;"",AD8&lt;&gt;""),CONCATENATE("[tr]",E8,J8,O8,T8,Y8,AD8,"[/tr]"),"[/table]")</f>
        <v>[tr][td][b][size=85] [color=#5989CE]10 x [/color][url=https://pt.eurobilltracker.com/notes/?id=214608178][color=#5989CE]M008/MA[/color][/url][/size][/b][/td][td][b][size=85]    [color=#5989CE]40 x [/color][url=https://pt.eurobilltracker.com/notes/?id=215231112][color=#5989CE]R002/RA[/color][/url][/size][/b][/td][td][b][size=85]     [color=#5989CE]3 x [/color][url=https://pt.eurobilltracker.com/notes/?id=215749783][color=#5989CE]E010/EM[/color][/url][/size][/b][/td][td][b][size=85]   [color=#BBBBBB]    [/color][color=#BBBBBB]E017/EC[/color][/size][/b][/td][td][b][size=85]   [color=#BBBBBB]    [/color][color=#BBBBBB]E014/EA[/color][/size][/b][/td][td][b][size=85]  [color=#BBBBBB]    [/color][color=#BBBBBB]E002/EA[/color][/size][/b][/td][/tr]</v>
      </c>
    </row>
    <row r="9" spans="1:37" x14ac:dyDescent="0.2">
      <c r="A9" s="22">
        <v>0</v>
      </c>
      <c r="B9" s="22" t="s">
        <v>126</v>
      </c>
      <c r="C9" s="23"/>
      <c r="D9" s="22"/>
      <c r="E9" s="8" t="str">
        <f t="shared" si="0"/>
        <v>[td][b][size=85]  [color=#BBBBBB]    [/color][color=#BBBBBB]M009/MA[/color][/size][/b][/td]</v>
      </c>
      <c r="F9" s="25">
        <v>0</v>
      </c>
      <c r="G9" s="25" t="s">
        <v>45</v>
      </c>
      <c r="H9" s="26"/>
      <c r="I9" s="25"/>
      <c r="J9" s="10" t="str">
        <f t="shared" si="1"/>
        <v>[td][b][size=85]     [color=#BBBBBB]    [/color][color=#BBBBBB]R003/RA[/color][/size][/b][/td]</v>
      </c>
      <c r="K9" s="27">
        <v>462</v>
      </c>
      <c r="L9" s="27" t="s">
        <v>10</v>
      </c>
      <c r="M9" s="28"/>
      <c r="N9" s="27">
        <v>212270852</v>
      </c>
      <c r="O9" s="6" t="str">
        <f t="shared" si="2"/>
        <v>[td][b][size=85]   [color=#5989CE]462 x [/color][url=https://pt.eurobilltracker.com/notes/?id=212270852][color=#5989CE]E011/EM[/color][/url][/size][/b][/td]</v>
      </c>
      <c r="P9" s="29">
        <v>0</v>
      </c>
      <c r="Q9" s="29" t="s">
        <v>60</v>
      </c>
      <c r="R9" s="30"/>
      <c r="S9" s="29"/>
      <c r="T9" s="2" t="str">
        <f t="shared" si="3"/>
        <v>[td][b][size=85]   [color=#BBBBBB]    [/color][color=#BBBBBB]E018/EC[/color][/size][/b][/td]</v>
      </c>
      <c r="U9" s="31">
        <v>0</v>
      </c>
      <c r="V9" s="31" t="s">
        <v>87</v>
      </c>
      <c r="W9" s="32"/>
      <c r="X9" s="31"/>
      <c r="Y9" s="12" t="str">
        <f t="shared" si="4"/>
        <v>[td][b][size=85]   [color=#BBBBBB]    [/color][color=#BBBBBB]E014/EB[/color][/size][/b][/td]</v>
      </c>
      <c r="Z9" s="33">
        <v>0</v>
      </c>
      <c r="AA9" s="33" t="s">
        <v>72</v>
      </c>
      <c r="AB9" s="34"/>
      <c r="AC9" s="33"/>
      <c r="AD9" s="21" t="str">
        <f t="shared" si="5"/>
        <v>[td][b][size=85]  [color=#BBBBBB]    [/color][color=#BBBBBB]N004/NB[/color][/size][/b][/td]</v>
      </c>
      <c r="AE9" s="2" t="str">
        <f t="shared" si="6"/>
        <v>[tr][td][b][size=85]  [color=#BBBBBB]    [/color][color=#BBBBBB]M009/MA[/color][/size][/b][/td][td][b][size=85]     [color=#BBBBBB]    [/color][color=#BBBBBB]R003/RA[/color][/size][/b][/td][td][b][size=85]   [color=#5989CE]462 x [/color][url=https://pt.eurobilltracker.com/notes/?id=212270852][color=#5989CE]E011/EM[/color][/url][/size][/b][/td][td][b][size=85]   [color=#BBBBBB]    [/color][color=#BBBBBB]E018/EC[/color][/size][/b][/td][td][b][size=85]   [color=#BBBBBB]    [/color][color=#BBBBBB]E014/EB[/color][/size][/b][/td][td][b][size=85]  [color=#BBBBBB]    [/color][color=#BBBBBB]N004/NB[/color][/size][/b][/td][/tr]</v>
      </c>
    </row>
    <row r="10" spans="1:37" x14ac:dyDescent="0.2">
      <c r="A10" s="24">
        <v>21</v>
      </c>
      <c r="B10" s="24" t="s">
        <v>4</v>
      </c>
      <c r="C10" s="23"/>
      <c r="D10" s="24">
        <v>207688528</v>
      </c>
      <c r="E10" s="8" t="str">
        <f t="shared" si="0"/>
        <v>[td][b][size=85] [color=#5989CE]21 x [/color][url=https://pt.eurobilltracker.com/notes/?id=207688528][color=#5989CE]N020/NC[/color][/url][/size][/b][/td]</v>
      </c>
      <c r="F10" s="25">
        <v>3</v>
      </c>
      <c r="G10" s="25" t="s">
        <v>40</v>
      </c>
      <c r="H10" s="26"/>
      <c r="I10" s="25">
        <v>215654621</v>
      </c>
      <c r="J10" s="10" t="str">
        <f t="shared" si="1"/>
        <v>[td][b][size=85]     [color=#5989CE]3 x [/color][url=https://pt.eurobilltracker.com/notes/?id=215654621][color=#5989CE]V011/VB[/color][/url][/size][/b][/td]</v>
      </c>
      <c r="K10" s="27">
        <v>0</v>
      </c>
      <c r="L10" s="27" t="s">
        <v>50</v>
      </c>
      <c r="M10" s="28"/>
      <c r="N10" s="27"/>
      <c r="O10" s="6" t="str">
        <f t="shared" si="2"/>
        <v>[td][b][size=85]     [color=#BBBBBB]    [/color][color=#BBBBBB]E012/EN[/color][/size][/b][/td]</v>
      </c>
      <c r="P10" s="29">
        <v>0</v>
      </c>
      <c r="Q10" s="29" t="s">
        <v>61</v>
      </c>
      <c r="R10" s="30"/>
      <c r="S10" s="29"/>
      <c r="T10" s="2" t="str">
        <f t="shared" si="3"/>
        <v>[td][b][size=85]   [color=#BBBBBB]    [/color][color=#BBBBBB]E019/EC[/color][/size][/b][/td]</v>
      </c>
      <c r="U10" s="31">
        <v>0</v>
      </c>
      <c r="V10" s="31" t="s">
        <v>88</v>
      </c>
      <c r="W10" s="32"/>
      <c r="X10" s="31"/>
      <c r="Y10" s="12" t="str">
        <f t="shared" si="4"/>
        <v>[td][b][size=85]   [color=#BBBBBB]    [/color][color=#BBBBBB]E015/EA[/color][/size][/b][/td]</v>
      </c>
      <c r="Z10" s="33">
        <v>0</v>
      </c>
      <c r="AA10" s="33"/>
      <c r="AB10" s="34"/>
      <c r="AC10" s="33"/>
      <c r="AD10" s="21" t="str">
        <f t="shared" si="5"/>
        <v>[td][/td]</v>
      </c>
      <c r="AE10" s="2" t="str">
        <f t="shared" si="6"/>
        <v>[tr][td][b][size=85] [color=#5989CE]21 x [/color][url=https://pt.eurobilltracker.com/notes/?id=207688528][color=#5989CE]N020/NC[/color][/url][/size][/b][/td][td][b][size=85]     [color=#5989CE]3 x [/color][url=https://pt.eurobilltracker.com/notes/?id=215654621][color=#5989CE]V011/VB[/color][/url][/size][/b][/td][td][b][size=85]     [color=#BBBBBB]    [/color][color=#BBBBBB]E012/EN[/color][/size][/b][/td][td][b][size=85]   [color=#BBBBBB]    [/color][color=#BBBBBB]E019/EC[/color][/size][/b][/td][td][b][size=85]   [color=#BBBBBB]    [/color][color=#BBBBBB]E015/EA[/color][/size][/b][/td][td][/td][/tr]</v>
      </c>
    </row>
    <row r="11" spans="1:37" x14ac:dyDescent="0.2">
      <c r="A11" s="24">
        <v>622</v>
      </c>
      <c r="B11" s="24" t="s">
        <v>18</v>
      </c>
      <c r="C11" s="23"/>
      <c r="D11" s="24">
        <v>213428294</v>
      </c>
      <c r="E11" s="8" t="str">
        <f t="shared" si="0"/>
        <v>[td][b][size=85][color=#5989CE]622 x [/color][url=https://pt.eurobilltracker.com/notes/?id=213428294][color=#5989CE]N021/NC[/color][/url][/size][/b][/td]</v>
      </c>
      <c r="F11" s="25">
        <v>2</v>
      </c>
      <c r="G11" s="25" t="s">
        <v>23</v>
      </c>
      <c r="H11" s="26"/>
      <c r="I11" s="25">
        <v>215099452</v>
      </c>
      <c r="J11" s="10" t="str">
        <f t="shared" si="1"/>
        <v>[td][b][size=85]     [color=#5989CE]2 x [/color][url=https://pt.eurobilltracker.com/notes/?id=215099452][color=#5989CE]V012/VB[/color][/url][/size][/b][/td]</v>
      </c>
      <c r="K11" s="27">
        <v>1</v>
      </c>
      <c r="L11" s="27" t="s">
        <v>22</v>
      </c>
      <c r="M11" s="28"/>
      <c r="N11" s="27">
        <v>214940893</v>
      </c>
      <c r="O11" s="6" t="str">
        <f t="shared" si="2"/>
        <v>[td][b][size=85]     [color=#5989CE]1 x [/color][url=https://pt.eurobilltracker.com/notes/?id=214940893][color=#5989CE]E013/EN[/color][/url][/size][/b][/td]</v>
      </c>
      <c r="P11" s="29">
        <v>2</v>
      </c>
      <c r="Q11" s="29" t="s">
        <v>109</v>
      </c>
      <c r="R11" s="30"/>
      <c r="S11" s="29">
        <v>215921222</v>
      </c>
      <c r="T11" s="2" t="str">
        <f t="shared" si="3"/>
        <v>[td][b][size=85]   [color=#5989CE]2 x [/color][url=https://pt.eurobilltracker.com/notes/?id=215921222][color=#5989CE]S036/S[E][/color][/url][/size][/b][/td]</v>
      </c>
      <c r="U11" s="31">
        <v>0</v>
      </c>
      <c r="V11" s="31" t="s">
        <v>89</v>
      </c>
      <c r="W11" s="32"/>
      <c r="X11" s="31"/>
      <c r="Y11" s="12" t="str">
        <f t="shared" si="4"/>
        <v>[td][b][size=85]   [color=#BBBBBB]    [/color][color=#BBBBBB]E015/EB[/color][/size][/b][/td]</v>
      </c>
      <c r="Z11" s="33">
        <v>0</v>
      </c>
      <c r="AA11" s="33"/>
      <c r="AB11" s="34"/>
      <c r="AC11" s="33"/>
      <c r="AD11" s="21" t="str">
        <f t="shared" si="5"/>
        <v>[td][/td]</v>
      </c>
      <c r="AE11" s="2" t="str">
        <f t="shared" si="6"/>
        <v>[tr][td][b][size=85][color=#5989CE]622 x [/color][url=https://pt.eurobilltracker.com/notes/?id=213428294][color=#5989CE]N021/NC[/color][/url][/size][/b][/td][td][b][size=85]     [color=#5989CE]2 x [/color][url=https://pt.eurobilltracker.com/notes/?id=215099452][color=#5989CE]V012/VB[/color][/url][/size][/b][/td][td][b][size=85]     [color=#5989CE]1 x [/color][url=https://pt.eurobilltracker.com/notes/?id=214940893][color=#5989CE]E013/EN[/color][/url][/size][/b][/td][td][b][size=85]   [color=#5989CE]2 x [/color][url=https://pt.eurobilltracker.com/notes/?id=215921222][color=#5989CE]S036/S[E][/color][/url][/size][/b][/td][td][b][size=85]   [color=#BBBBBB]    [/color][color=#BBBBBB]E015/EB[/color][/size][/b][/td][td][/td][/tr]</v>
      </c>
    </row>
    <row r="12" spans="1:37" x14ac:dyDescent="0.2">
      <c r="A12" s="24">
        <v>0</v>
      </c>
      <c r="B12" s="24" t="s">
        <v>116</v>
      </c>
      <c r="C12" s="23"/>
      <c r="D12" s="24"/>
      <c r="E12" s="8" t="str">
        <f t="shared" si="0"/>
        <v>[td][b][size=85]  [color=#BBBBBB]    [/color][color=#BBBBBB]N022/ND[/color][/size][/b][/td]</v>
      </c>
      <c r="F12" s="25">
        <v>23</v>
      </c>
      <c r="G12" s="25" t="s">
        <v>5</v>
      </c>
      <c r="H12" s="26"/>
      <c r="I12" s="25">
        <v>208191727</v>
      </c>
      <c r="J12" s="10" t="str">
        <f t="shared" si="1"/>
        <v>[td][b][size=85]    [color=#5989CE]23 x [/color][url=https://pt.eurobilltracker.com/notes/?id=208191727][color=#5989CE]W003/WA[/color][/url][/size][/b][/td]</v>
      </c>
      <c r="K12" s="27">
        <v>0</v>
      </c>
      <c r="L12" s="27" t="s">
        <v>51</v>
      </c>
      <c r="M12" s="28"/>
      <c r="N12" s="27"/>
      <c r="O12" s="6" t="str">
        <f t="shared" si="2"/>
        <v>[td][b][size=85]     [color=#BBBBBB]    [/color][color=#BBBBBB]E014/EN[/color][/size][/b][/td]</v>
      </c>
      <c r="P12" s="29">
        <v>0</v>
      </c>
      <c r="Q12" s="29" t="s">
        <v>62</v>
      </c>
      <c r="R12" s="30"/>
      <c r="S12" s="29"/>
      <c r="T12" s="2" t="str">
        <f t="shared" si="3"/>
        <v>[td][b][size=85]   [color=#BBBBBB]    [/color][color=#BBBBBB]S037/S*[/color][/size][/b][/td]</v>
      </c>
      <c r="U12" s="31">
        <v>67</v>
      </c>
      <c r="V12" s="31" t="s">
        <v>14</v>
      </c>
      <c r="W12" s="32"/>
      <c r="X12" s="31">
        <v>208942820</v>
      </c>
      <c r="Y12" s="12" t="str">
        <f t="shared" si="4"/>
        <v>[td][b][size=85]  [color=#5989CE]67 x [/color][url=https://pt.eurobilltracker.com/notes/?id=208942820][color=#5989CE]E016/EB[/color][/url][/size][/b][/td]</v>
      </c>
      <c r="Z12" s="33">
        <v>0</v>
      </c>
      <c r="AA12" s="33"/>
      <c r="AB12" s="34"/>
      <c r="AC12" s="33"/>
      <c r="AD12" s="21" t="str">
        <f t="shared" si="5"/>
        <v>[td][/td]</v>
      </c>
      <c r="AE12" s="2" t="str">
        <f t="shared" si="6"/>
        <v>[tr][td][b][size=85]  [color=#BBBBBB]    [/color][color=#BBBBBB]N022/ND[/color][/size][/b][/td][td][b][size=85]    [color=#5989CE]23 x [/color][url=https://pt.eurobilltracker.com/notes/?id=208191727][color=#5989CE]W003/WA[/color][/url][/size][/b][/td][td][b][size=85]     [color=#BBBBBB]    [/color][color=#BBBBBB]E014/EN[/color][/size][/b][/td][td][b][size=85]   [color=#BBBBBB]    [/color][color=#BBBBBB]S037/S*[/color][/size][/b][/td][td][b][size=85]  [color=#5989CE]67 x [/color][url=https://pt.eurobilltracker.com/notes/?id=208942820][color=#5989CE]E016/EB[/color][/url][/size][/b][/td][td][/td][/tr]</v>
      </c>
    </row>
    <row r="13" spans="1:37" x14ac:dyDescent="0.2">
      <c r="A13" s="24">
        <v>0</v>
      </c>
      <c r="B13" s="24" t="s">
        <v>121</v>
      </c>
      <c r="C13" s="23"/>
      <c r="D13" s="24"/>
      <c r="E13" s="8" t="str">
        <f t="shared" si="0"/>
        <v>[td][b][size=85]  [color=#BBBBBB]    [/color][color=#BBBBBB]N023/ND[/color][/size][/b][/td]</v>
      </c>
      <c r="F13" s="25">
        <v>9</v>
      </c>
      <c r="G13" s="25" t="s">
        <v>6</v>
      </c>
      <c r="H13" s="26"/>
      <c r="I13" s="25">
        <v>213780823</v>
      </c>
      <c r="J13" s="10" t="str">
        <f t="shared" si="1"/>
        <v>[td][b][size=85]     [color=#5989CE]9 x [/color][url=https://pt.eurobilltracker.com/notes/?id=213780823][color=#5989CE]W004/WA[/color][/url][/size][/b][/td]</v>
      </c>
      <c r="K13" s="27">
        <v>1</v>
      </c>
      <c r="L13" s="27" t="s">
        <v>112</v>
      </c>
      <c r="M13" s="28" t="s">
        <v>39</v>
      </c>
      <c r="N13" s="27">
        <v>216218299</v>
      </c>
      <c r="O13" s="6" t="str">
        <f t="shared" si="2"/>
        <v>[td][b][size=85]     [color=#5989CE]1 x [/color][url=https://pt.eurobilltracker.com/notes/?id=216218299][color=#BF8000]F001/FM[/color][/url][/size][/b][/td]</v>
      </c>
      <c r="P13" s="29">
        <v>0</v>
      </c>
      <c r="Q13" s="29" t="s">
        <v>118</v>
      </c>
      <c r="R13" s="30"/>
      <c r="S13" s="29"/>
      <c r="T13" s="2" t="str">
        <f t="shared" si="3"/>
        <v>[td][b][size=85]   [color=#BBBBBB]    [/color][color=#BBBBBB]S038/S*[/color][/size][/b][/td]</v>
      </c>
      <c r="U13" s="31">
        <v>0</v>
      </c>
      <c r="V13" s="31" t="s">
        <v>70</v>
      </c>
      <c r="W13" s="32"/>
      <c r="X13" s="31"/>
      <c r="Y13" s="12" t="str">
        <f t="shared" si="4"/>
        <v>[td][b][size=85]   [color=#BBBBBB]    [/color][color=#BBBBBB]E017/EB[/color][/size][/b][/td]</v>
      </c>
      <c r="Z13" s="33">
        <v>0</v>
      </c>
      <c r="AA13" s="33"/>
      <c r="AB13" s="34"/>
      <c r="AC13" s="33"/>
      <c r="AD13" s="21" t="str">
        <f t="shared" si="5"/>
        <v>[td][/td]</v>
      </c>
      <c r="AE13" s="2" t="str">
        <f t="shared" si="6"/>
        <v>[tr][td][b][size=85]  [color=#BBBBBB]    [/color][color=#BBBBBB]N023/ND[/color][/size][/b][/td][td][b][size=85]     [color=#5989CE]9 x [/color][url=https://pt.eurobilltracker.com/notes/?id=213780823][color=#5989CE]W004/WA[/color][/url][/size][/b][/td][td][b][size=85]     [color=#5989CE]1 x [/color][url=https://pt.eurobilltracker.com/notes/?id=216218299][color=#BF8000]F001/FM[/color][/url][/size][/b][/td][td][b][size=85]   [color=#BBBBBB]    [/color][color=#BBBBBB]S038/S*[/color][/size][/b][/td][td][b][size=85]   [color=#BBBBBB]    [/color][color=#BBBBBB]E017/EB[/color][/size][/b][/td][td][/td][/tr]</v>
      </c>
    </row>
    <row r="14" spans="1:37" x14ac:dyDescent="0.2">
      <c r="A14" s="24">
        <v>0</v>
      </c>
      <c r="B14" s="24" t="s">
        <v>77</v>
      </c>
      <c r="C14" s="23"/>
      <c r="D14" s="24"/>
      <c r="E14" s="8" t="str">
        <f t="shared" si="0"/>
        <v>[td][b][size=85]  [color=#BBBBBB]    [/color][color=#BBBBBB]V014/VB[/color][/size][/b][/td]</v>
      </c>
      <c r="F14" s="25">
        <v>0</v>
      </c>
      <c r="G14" s="25" t="s">
        <v>46</v>
      </c>
      <c r="H14" s="26"/>
      <c r="I14" s="25"/>
      <c r="J14" s="10" t="str">
        <f t="shared" si="1"/>
        <v>[td][b][size=85]     [color=#BBBBBB]    [/color][color=#BBBBBB]W005/WA[/color][/size][/b][/td]</v>
      </c>
      <c r="K14" s="27">
        <v>0</v>
      </c>
      <c r="L14" s="27" t="s">
        <v>117</v>
      </c>
      <c r="M14" s="28"/>
      <c r="N14" s="27"/>
      <c r="O14" s="6" t="str">
        <f t="shared" si="2"/>
        <v>[td][b][size=85]     [color=#BBBBBB]    [/color][color=#BBBBBB]F002/FM[/color][/size][/b][/td]</v>
      </c>
      <c r="P14" s="29">
        <v>0</v>
      </c>
      <c r="Q14" s="29" t="s">
        <v>119</v>
      </c>
      <c r="R14" s="30"/>
      <c r="S14" s="29"/>
      <c r="T14" s="2" t="str">
        <f t="shared" si="3"/>
        <v>[td][b][size=85]   [color=#BBBBBB]    [/color][color=#BBBBBB]S039/S*[/color][/size][/b][/td]</v>
      </c>
      <c r="U14" s="31">
        <v>0</v>
      </c>
      <c r="V14" s="31"/>
      <c r="W14" s="32"/>
      <c r="X14" s="31"/>
      <c r="Y14" s="12" t="str">
        <f t="shared" si="4"/>
        <v>[td][/td]</v>
      </c>
      <c r="Z14" s="33">
        <v>0</v>
      </c>
      <c r="AA14" s="33"/>
      <c r="AB14" s="34"/>
      <c r="AC14" s="33"/>
      <c r="AD14" s="21" t="str">
        <f t="shared" si="5"/>
        <v>[td][/td]</v>
      </c>
      <c r="AE14" s="2" t="str">
        <f t="shared" si="6"/>
        <v>[tr][td][b][size=85]  [color=#BBBBBB]    [/color][color=#BBBBBB]V014/VB[/color][/size][/b][/td][td][b][size=85]     [color=#BBBBBB]    [/color][color=#BBBBBB]W005/WA[/color][/size][/b][/td][td][b][size=85]     [color=#BBBBBB]    [/color][color=#BBBBBB]F002/FM[/color][/size][/b][/td][td][b][size=85]   [color=#BBBBBB]    [/color][color=#BBBBBB]S039/S*[/color][/size][/b][/td][td][/td][td][/td][/tr]</v>
      </c>
    </row>
    <row r="15" spans="1:37" x14ac:dyDescent="0.2">
      <c r="A15" s="24">
        <v>2</v>
      </c>
      <c r="B15" s="24" t="s">
        <v>78</v>
      </c>
      <c r="C15" s="23"/>
      <c r="D15" s="24">
        <v>214712893</v>
      </c>
      <c r="E15" s="8" t="str">
        <f t="shared" si="0"/>
        <v>[td][b][size=85]  [color=#5989CE]2 x [/color][url=https://pt.eurobilltracker.com/notes/?id=214712893][color=#5989CE]V014/VC[/color][/url][/size][/b][/td]</v>
      </c>
      <c r="F15" s="25">
        <v>4</v>
      </c>
      <c r="G15" s="25" t="s">
        <v>19</v>
      </c>
      <c r="H15" s="26"/>
      <c r="I15" s="25">
        <v>214413884</v>
      </c>
      <c r="J15" s="10" t="str">
        <f t="shared" si="1"/>
        <v>[td][b][size=85]     [color=#5989CE]4 x [/color][url=https://pt.eurobilltracker.com/notes/?id=214413884][color=#5989CE]W006/WA[/color][/url][/size][/b][/td]</v>
      </c>
      <c r="K15" s="27">
        <v>8</v>
      </c>
      <c r="L15" s="27" t="s">
        <v>11</v>
      </c>
      <c r="M15" s="28"/>
      <c r="N15" s="27">
        <v>210361517</v>
      </c>
      <c r="O15" s="6" t="str">
        <f t="shared" si="2"/>
        <v>[td][b][size=85]     [color=#5989CE]8 x [/color][url=https://pt.eurobilltracker.com/notes/?id=210361517][color=#5989CE]R013/RP[/color][/url][/size][/b][/td]</v>
      </c>
      <c r="P15" s="29">
        <v>0</v>
      </c>
      <c r="Q15" s="29" t="s">
        <v>63</v>
      </c>
      <c r="R15" s="30"/>
      <c r="S15" s="29"/>
      <c r="T15" s="2" t="str">
        <f t="shared" si="3"/>
        <v>[td][b][size=85]   [color=#BBBBBB]    [/color][color=#BBBBBB]S041/S*[/color][/size][/b][/td]</v>
      </c>
      <c r="U15" s="31">
        <v>0</v>
      </c>
      <c r="V15" s="31"/>
      <c r="W15" s="32"/>
      <c r="X15" s="31"/>
      <c r="Y15" s="12" t="str">
        <f t="shared" si="4"/>
        <v>[td][/td]</v>
      </c>
      <c r="Z15" s="33">
        <v>0</v>
      </c>
      <c r="AA15" s="33"/>
      <c r="AB15" s="34"/>
      <c r="AC15" s="33"/>
      <c r="AD15" s="21" t="str">
        <f t="shared" si="5"/>
        <v>[td][/td]</v>
      </c>
      <c r="AE15" s="2" t="str">
        <f t="shared" si="6"/>
        <v>[tr][td][b][size=85]  [color=#5989CE]2 x [/color][url=https://pt.eurobilltracker.com/notes/?id=214712893][color=#5989CE]V014/VC[/color][/url][/size][/b][/td][td][b][size=85]     [color=#5989CE]4 x [/color][url=https://pt.eurobilltracker.com/notes/?id=214413884][color=#5989CE]W006/WA[/color][/url][/size][/b][/td][td][b][size=85]     [color=#5989CE]8 x [/color][url=https://pt.eurobilltracker.com/notes/?id=210361517][color=#5989CE]R013/RP[/color][/url][/size][/b][/td][td][b][size=85]   [color=#BBBBBB]    [/color][color=#BBBBBB]S041/S*[/color][/size][/b][/td][td][/td][td][/td][/tr]</v>
      </c>
    </row>
    <row r="16" spans="1:37" x14ac:dyDescent="0.2">
      <c r="A16" s="24">
        <v>0</v>
      </c>
      <c r="B16" s="24"/>
      <c r="C16" s="23"/>
      <c r="D16" s="24"/>
      <c r="E16" s="8" t="str">
        <f t="shared" si="0"/>
        <v>[td][/td]</v>
      </c>
      <c r="F16" s="25">
        <v>1103</v>
      </c>
      <c r="G16" s="25" t="s">
        <v>7</v>
      </c>
      <c r="H16" s="26"/>
      <c r="I16" s="25">
        <v>210025459</v>
      </c>
      <c r="J16" s="10" t="str">
        <f t="shared" si="1"/>
        <v>[td][b][size=85]  [color=#5989CE]1103 x [/color][url=https://pt.eurobilltracker.com/notes/?id=210025459][color=#5989CE]W007/WA[/color][/url][/size][/b][/td]</v>
      </c>
      <c r="K16" s="27">
        <v>1</v>
      </c>
      <c r="L16" s="27" t="s">
        <v>20</v>
      </c>
      <c r="M16" s="28"/>
      <c r="N16" s="27">
        <v>214759311</v>
      </c>
      <c r="O16" s="6" t="str">
        <f t="shared" si="2"/>
        <v>[td][b][size=85]     [color=#5989CE]1 x [/color][url=https://pt.eurobilltracker.com/notes/?id=214759311][color=#5989CE]R014/RP[/color][/url][/size][/b][/td]</v>
      </c>
      <c r="P16" s="29">
        <v>0</v>
      </c>
      <c r="Q16" s="29" t="s">
        <v>64</v>
      </c>
      <c r="R16" s="30"/>
      <c r="S16" s="29"/>
      <c r="T16" s="2" t="str">
        <f t="shared" si="3"/>
        <v>[td][b][size=85]   [color=#BBBBBB]    [/color][color=#BBBBBB]S042/S*[/color][/size][/b][/td]</v>
      </c>
      <c r="U16" s="31">
        <v>0</v>
      </c>
      <c r="V16" s="31"/>
      <c r="W16" s="32"/>
      <c r="X16" s="31"/>
      <c r="Y16" s="12" t="str">
        <f t="shared" si="4"/>
        <v>[td][/td]</v>
      </c>
      <c r="Z16" s="33">
        <v>0</v>
      </c>
      <c r="AA16" s="33"/>
      <c r="AB16" s="34"/>
      <c r="AC16" s="33"/>
      <c r="AD16" s="21" t="str">
        <f t="shared" si="5"/>
        <v>[td][/td]</v>
      </c>
      <c r="AE16" s="2" t="str">
        <f t="shared" si="6"/>
        <v>[tr][td][/td][td][b][size=85]  [color=#5989CE]1103 x [/color][url=https://pt.eurobilltracker.com/notes/?id=210025459][color=#5989CE]W007/WA[/color][/url][/size][/b][/td][td][b][size=85]     [color=#5989CE]1 x [/color][url=https://pt.eurobilltracker.com/notes/?id=214759311][color=#5989CE]R014/RP[/color][/url][/size][/b][/td][td][b][size=85]   [color=#BBBBBB]    [/color][color=#BBBBBB]S042/S*[/color][/size][/b][/td][td][/td][td][/td][/tr]</v>
      </c>
    </row>
    <row r="17" spans="1:31" x14ac:dyDescent="0.2">
      <c r="A17" s="24">
        <v>0</v>
      </c>
      <c r="B17" s="24"/>
      <c r="C17" s="23"/>
      <c r="D17" s="24"/>
      <c r="E17" s="8" t="str">
        <f t="shared" si="0"/>
        <v>[td][/td]</v>
      </c>
      <c r="F17" s="25">
        <v>0</v>
      </c>
      <c r="G17" s="25" t="s">
        <v>80</v>
      </c>
      <c r="H17" s="26"/>
      <c r="I17" s="25"/>
      <c r="J17" s="10" t="str">
        <f t="shared" si="1"/>
        <v>[td][b][size=85]     [color=#BBBBBB]    [/color][color=#BBBBBB]W007/WB[/color][/size][/b][/td]</v>
      </c>
      <c r="K17" s="27">
        <v>1</v>
      </c>
      <c r="L17" s="27" t="s">
        <v>12</v>
      </c>
      <c r="M17" s="28"/>
      <c r="N17" s="27">
        <v>212877197</v>
      </c>
      <c r="O17" s="6" t="str">
        <f t="shared" si="2"/>
        <v>[td][b][size=85]     [color=#5989CE]1 x [/color][url=https://pt.eurobilltracker.com/notes/?id=212877197][color=#5989CE]R015/RP[/color][/url][/size][/b][/td]</v>
      </c>
      <c r="P17" s="29">
        <v>0</v>
      </c>
      <c r="Q17" s="29" t="s">
        <v>65</v>
      </c>
      <c r="R17" s="30"/>
      <c r="S17" s="29"/>
      <c r="T17" s="2" t="str">
        <f t="shared" si="3"/>
        <v>[td][b][size=85]   [color=#BBBBBB]    [/color][color=#BBBBBB]U025/U*[/color][/size][/b][/td]</v>
      </c>
      <c r="U17" s="31">
        <v>0</v>
      </c>
      <c r="V17" s="31"/>
      <c r="W17" s="32"/>
      <c r="X17" s="31"/>
      <c r="Y17" s="12" t="str">
        <f t="shared" si="4"/>
        <v>[td][/td]</v>
      </c>
      <c r="Z17" s="33">
        <v>0</v>
      </c>
      <c r="AA17" s="33"/>
      <c r="AB17" s="34"/>
      <c r="AC17" s="33"/>
      <c r="AD17" s="21" t="str">
        <f t="shared" si="5"/>
        <v>[td][/td]</v>
      </c>
      <c r="AE17" s="2" t="str">
        <f t="shared" si="6"/>
        <v>[tr][td][/td][td][b][size=85]     [color=#BBBBBB]    [/color][color=#BBBBBB]W007/WB[/color][/size][/b][/td][td][b][size=85]     [color=#5989CE]1 x [/color][url=https://pt.eurobilltracker.com/notes/?id=212877197][color=#5989CE]R015/RP[/color][/url][/size][/b][/td][td][b][size=85]   [color=#BBBBBB]    [/color][color=#BBBBBB]U025/U*[/color][/size][/b][/td][td][/td][td][/td][/tr]</v>
      </c>
    </row>
    <row r="18" spans="1:31" x14ac:dyDescent="0.2">
      <c r="A18" s="24">
        <v>0</v>
      </c>
      <c r="B18" s="24"/>
      <c r="C18" s="23"/>
      <c r="D18" s="24"/>
      <c r="E18" s="8" t="str">
        <f t="shared" si="0"/>
        <v>[td][/td]</v>
      </c>
      <c r="F18" s="25">
        <v>1</v>
      </c>
      <c r="G18" s="25" t="s">
        <v>41</v>
      </c>
      <c r="H18" s="26"/>
      <c r="I18" s="25">
        <v>215496220</v>
      </c>
      <c r="J18" s="10" t="str">
        <f t="shared" si="1"/>
        <v>[td][b][size=85]     [color=#5989CE]1 x [/color][url=https://pt.eurobilltracker.com/notes/?id=215496220][color=#5989CE]W008/WA[/color][/url][/size][/b][/td]</v>
      </c>
      <c r="K18" s="27">
        <v>0</v>
      </c>
      <c r="L18" s="27" t="s">
        <v>52</v>
      </c>
      <c r="M18" s="28"/>
      <c r="N18" s="27"/>
      <c r="O18" s="6" t="str">
        <f t="shared" si="2"/>
        <v>[td][b][size=85]     [color=#BBBBBB]    [/color][color=#BBBBBB]R016/RP[/color][/size][/b][/td]</v>
      </c>
      <c r="P18" s="29">
        <v>3</v>
      </c>
      <c r="Q18" s="29" t="s">
        <v>92</v>
      </c>
      <c r="R18" s="30"/>
      <c r="S18" s="29">
        <v>211478036</v>
      </c>
      <c r="T18" s="2" t="str">
        <f t="shared" si="3"/>
        <v>[td][b][size=85]   [color=#5989CE]3 x [/color][url=https://pt.eurobilltracker.com/notes/?id=211478036][color=#5989CE]U026/U[ABD][/color][/url][/size][/b][/td]</v>
      </c>
      <c r="U18" s="31">
        <v>0</v>
      </c>
      <c r="V18" s="31"/>
      <c r="W18" s="32"/>
      <c r="X18" s="31"/>
      <c r="Y18" s="12" t="str">
        <f t="shared" si="4"/>
        <v>[td][/td]</v>
      </c>
      <c r="Z18" s="33">
        <v>0</v>
      </c>
      <c r="AA18" s="33"/>
      <c r="AB18" s="34"/>
      <c r="AC18" s="33"/>
      <c r="AD18" s="21" t="str">
        <f t="shared" si="5"/>
        <v>[td][/td]</v>
      </c>
      <c r="AE18" s="2" t="str">
        <f t="shared" si="6"/>
        <v>[tr][td][/td][td][b][size=85]     [color=#5989CE]1 x [/color][url=https://pt.eurobilltracker.com/notes/?id=215496220][color=#5989CE]W008/WA[/color][/url][/size][/b][/td][td][b][size=85]     [color=#BBBBBB]    [/color][color=#BBBBBB]R016/RP[/color][/size][/b][/td][td][b][size=85]   [color=#5989CE]3 x [/color][url=https://pt.eurobilltracker.com/notes/?id=211478036][color=#5989CE]U026/U[ABD][/color][/url][/size][/b][/td][td][/td][td][/td][/tr]</v>
      </c>
    </row>
    <row r="19" spans="1:31" x14ac:dyDescent="0.2">
      <c r="A19" s="24">
        <v>0</v>
      </c>
      <c r="B19" s="24"/>
      <c r="C19" s="23"/>
      <c r="D19" s="24"/>
      <c r="E19" s="8" t="str">
        <f t="shared" si="0"/>
        <v>[td][/td]</v>
      </c>
      <c r="F19" s="25">
        <v>0</v>
      </c>
      <c r="G19" s="25" t="s">
        <v>79</v>
      </c>
      <c r="H19" s="26"/>
      <c r="I19" s="25"/>
      <c r="J19" s="10" t="str">
        <f t="shared" si="1"/>
        <v>[td][b][size=85]     [color=#BBBBBB]    [/color][color=#BBBBBB]W008/WB[/color][/size][/b][/td]</v>
      </c>
      <c r="K19" s="27">
        <v>0</v>
      </c>
      <c r="L19" s="27" t="s">
        <v>53</v>
      </c>
      <c r="M19" s="28"/>
      <c r="N19" s="27"/>
      <c r="O19" s="6" t="str">
        <f t="shared" si="2"/>
        <v>[td][b][size=85]     [color=#BBBBBB]    [/color][color=#BBBBBB]R018/RP[/color][/size][/b][/td]</v>
      </c>
      <c r="P19" s="29">
        <v>4</v>
      </c>
      <c r="Q19" s="29" t="s">
        <v>93</v>
      </c>
      <c r="R19" s="30"/>
      <c r="S19" s="29">
        <v>213034557</v>
      </c>
      <c r="T19" s="2" t="str">
        <f t="shared" si="3"/>
        <v>[td][b][size=85]   [color=#5989CE]4 x [/color][url=https://pt.eurobilltracker.com/notes/?id=213034557][color=#5989CE]U027/U[BC][/color][/url][/size][/b][/td]</v>
      </c>
      <c r="U19" s="31">
        <v>0</v>
      </c>
      <c r="V19" s="31"/>
      <c r="W19" s="32"/>
      <c r="X19" s="31"/>
      <c r="Y19" s="12" t="str">
        <f t="shared" si="4"/>
        <v>[td][/td]</v>
      </c>
      <c r="Z19" s="33">
        <v>0</v>
      </c>
      <c r="AA19" s="33"/>
      <c r="AB19" s="34"/>
      <c r="AC19" s="33"/>
      <c r="AD19" s="21" t="str">
        <f t="shared" si="5"/>
        <v>[td][/td]</v>
      </c>
      <c r="AE19" s="2" t="str">
        <f t="shared" si="6"/>
        <v>[tr][td][/td][td][b][size=85]     [color=#BBBBBB]    [/color][color=#BBBBBB]W008/WB[/color][/size][/b][/td][td][b][size=85]     [color=#BBBBBB]    [/color][color=#BBBBBB]R018/RP[/color][/size][/b][/td][td][b][size=85]   [color=#5989CE]4 x [/color][url=https://pt.eurobilltracker.com/notes/?id=213034557][color=#5989CE]U027/U[BC][/color][/url][/size][/b][/td][td][/td][td][/td][/tr]</v>
      </c>
    </row>
    <row r="20" spans="1:31" x14ac:dyDescent="0.2">
      <c r="A20" s="24">
        <v>0</v>
      </c>
      <c r="B20" s="24"/>
      <c r="C20" s="23"/>
      <c r="D20" s="24"/>
      <c r="E20" s="8" t="str">
        <f t="shared" si="0"/>
        <v>[td][/td]</v>
      </c>
      <c r="F20" s="25">
        <v>2</v>
      </c>
      <c r="G20" s="25" t="s">
        <v>8</v>
      </c>
      <c r="H20" s="26"/>
      <c r="I20" s="25">
        <v>214193743</v>
      </c>
      <c r="J20" s="10" t="str">
        <f t="shared" si="1"/>
        <v>[td][b][size=85]     [color=#5989CE]2 x [/color][url=https://pt.eurobilltracker.com/notes/?id=214193743][color=#5989CE]W009/WB[/color][/url][/size][/b][/td]</v>
      </c>
      <c r="K20" s="27">
        <v>0</v>
      </c>
      <c r="L20" s="27" t="s">
        <v>54</v>
      </c>
      <c r="M20" s="28"/>
      <c r="N20" s="27"/>
      <c r="O20" s="6" t="str">
        <f t="shared" si="2"/>
        <v>[td][b][size=85]     [color=#BBBBBB]    [/color][color=#BBBBBB]R020/RP[/color][/size][/b][/td]</v>
      </c>
      <c r="P20" s="29">
        <v>7</v>
      </c>
      <c r="Q20" s="29" t="s">
        <v>114</v>
      </c>
      <c r="R20" s="30"/>
      <c r="S20" s="29">
        <v>214965473</v>
      </c>
      <c r="T20" s="2" t="str">
        <f t="shared" si="3"/>
        <v>[td][b][size=85]   [color=#5989CE]7 x [/color][url=https://pt.eurobilltracker.com/notes/?id=214965473][color=#5989CE]U028/U[ABCD][/color][/url][/size][/b][/td]</v>
      </c>
      <c r="U20" s="31">
        <v>0</v>
      </c>
      <c r="V20" s="31"/>
      <c r="W20" s="32"/>
      <c r="X20" s="31"/>
      <c r="Y20" s="12" t="str">
        <f t="shared" si="4"/>
        <v>[td][/td]</v>
      </c>
      <c r="Z20" s="33">
        <v>0</v>
      </c>
      <c r="AA20" s="33"/>
      <c r="AB20" s="34"/>
      <c r="AC20" s="33"/>
      <c r="AD20" s="21" t="str">
        <f t="shared" si="5"/>
        <v>[td][/td]</v>
      </c>
      <c r="AE20" s="2" t="str">
        <f t="shared" si="6"/>
        <v>[tr][td][/td][td][b][size=85]     [color=#5989CE]2 x [/color][url=https://pt.eurobilltracker.com/notes/?id=214193743][color=#5989CE]W009/WB[/color][/url][/size][/b][/td][td][b][size=85]     [color=#BBBBBB]    [/color][color=#BBBBBB]R020/RP[/color][/size][/b][/td][td][b][size=85]   [color=#5989CE]7 x [/color][url=https://pt.eurobilltracker.com/notes/?id=214965473][color=#5989CE]U028/U[ABCD][/color][/url][/size][/b][/td][td][/td][td][/td][/tr]</v>
      </c>
    </row>
    <row r="21" spans="1:31" x14ac:dyDescent="0.2">
      <c r="A21" s="24">
        <v>0</v>
      </c>
      <c r="B21" s="24"/>
      <c r="C21" s="23"/>
      <c r="D21" s="24"/>
      <c r="E21" s="8" t="str">
        <f t="shared" si="0"/>
        <v>[td][/td]</v>
      </c>
      <c r="F21" s="25">
        <v>2</v>
      </c>
      <c r="G21" s="25" t="s">
        <v>24</v>
      </c>
      <c r="H21" s="26"/>
      <c r="I21" s="25">
        <v>215062682</v>
      </c>
      <c r="J21" s="10" t="str">
        <f t="shared" si="1"/>
        <v>[td][b][size=85]     [color=#5989CE]2 x [/color][url=https://pt.eurobilltracker.com/notes/?id=215062682][color=#5989CE]W010/WB[/color][/url][/size][/b][/td]</v>
      </c>
      <c r="K21" s="27">
        <v>3</v>
      </c>
      <c r="L21" s="27" t="s">
        <v>21</v>
      </c>
      <c r="M21" s="28"/>
      <c r="N21" s="27">
        <v>214759027</v>
      </c>
      <c r="O21" s="6" t="str">
        <f t="shared" si="2"/>
        <v>[td][b][size=85]     [color=#5989CE]3 x [/color][url=https://pt.eurobilltracker.com/notes/?id=214759027][color=#5989CE]R021/RP[/color][/url][/size][/b][/td]</v>
      </c>
      <c r="P21" s="29">
        <v>11</v>
      </c>
      <c r="Q21" s="29" t="s">
        <v>94</v>
      </c>
      <c r="R21" s="30"/>
      <c r="S21" s="29">
        <v>211179974</v>
      </c>
      <c r="T21" s="2" t="str">
        <f t="shared" si="3"/>
        <v>[td][b][size=85]  [color=#5989CE]11 x [/color][url=https://pt.eurobilltracker.com/notes/?id=211179974][color=#5989CE]U029/U[ABCD][/color][/url][/size][/b][/td]</v>
      </c>
      <c r="U21" s="31">
        <v>0</v>
      </c>
      <c r="V21" s="31"/>
      <c r="W21" s="32"/>
      <c r="X21" s="31"/>
      <c r="Y21" s="12" t="str">
        <f t="shared" si="4"/>
        <v>[td][/td]</v>
      </c>
      <c r="Z21" s="33">
        <v>0</v>
      </c>
      <c r="AA21" s="33"/>
      <c r="AB21" s="34"/>
      <c r="AC21" s="33"/>
      <c r="AD21" s="21" t="str">
        <f t="shared" si="5"/>
        <v>[td][/td]</v>
      </c>
      <c r="AE21" s="2" t="str">
        <f t="shared" si="6"/>
        <v>[tr][td][/td][td][b][size=85]     [color=#5989CE]2 x [/color][url=https://pt.eurobilltracker.com/notes/?id=215062682][color=#5989CE]W010/WB[/color][/url][/size][/b][/td][td][b][size=85]     [color=#5989CE]3 x [/color][url=https://pt.eurobilltracker.com/notes/?id=214759027][color=#5989CE]R021/RP[/color][/url][/size][/b][/td][td][b][size=85]  [color=#5989CE]11 x [/color][url=https://pt.eurobilltracker.com/notes/?id=211179974][color=#5989CE]U029/U[ABCD][/color][/url][/size][/b][/td][td][/td][td][/td][/tr]</v>
      </c>
    </row>
    <row r="22" spans="1:31" x14ac:dyDescent="0.2">
      <c r="A22" s="24">
        <v>0</v>
      </c>
      <c r="B22" s="24"/>
      <c r="C22" s="23"/>
      <c r="D22" s="24"/>
      <c r="E22" s="8" t="str">
        <f t="shared" si="0"/>
        <v>[td][/td]</v>
      </c>
      <c r="F22" s="25">
        <v>0</v>
      </c>
      <c r="G22" s="25" t="s">
        <v>47</v>
      </c>
      <c r="H22" s="26"/>
      <c r="I22" s="25"/>
      <c r="J22" s="10" t="str">
        <f t="shared" si="1"/>
        <v>[td][b][size=85]     [color=#BBBBBB]    [/color][color=#BBBBBB]W011/WB[/color][/size][/b][/td]</v>
      </c>
      <c r="K22" s="27">
        <v>1</v>
      </c>
      <c r="L22" s="27" t="s">
        <v>55</v>
      </c>
      <c r="M22" s="28" t="s">
        <v>39</v>
      </c>
      <c r="N22" s="27">
        <v>0</v>
      </c>
      <c r="O22" s="6" t="str">
        <f t="shared" si="2"/>
        <v>[td][b][size=85]     [color=#5989CE]1 x [/color][url=https://pt.eurobilltracker.com/notes/?id=0][color=#BF8000]R022/RP[/color][/url][/size][/b][/td]</v>
      </c>
      <c r="P22" s="29">
        <v>13</v>
      </c>
      <c r="Q22" s="29" t="s">
        <v>95</v>
      </c>
      <c r="R22" s="30"/>
      <c r="S22" s="29">
        <v>211478038</v>
      </c>
      <c r="T22" s="2" t="str">
        <f t="shared" si="3"/>
        <v>[td][b][size=85]  [color=#5989CE]13 x [/color][url=https://pt.eurobilltracker.com/notes/?id=211478038][color=#5989CE]U030/U[ABCD][/color][/url][/size][/b][/td]</v>
      </c>
      <c r="U22" s="31">
        <v>0</v>
      </c>
      <c r="V22" s="31"/>
      <c r="W22" s="32"/>
      <c r="X22" s="31"/>
      <c r="Y22" s="12" t="str">
        <f t="shared" si="4"/>
        <v>[td][/td]</v>
      </c>
      <c r="Z22" s="33">
        <v>0</v>
      </c>
      <c r="AA22" s="33"/>
      <c r="AB22" s="34"/>
      <c r="AC22" s="33"/>
      <c r="AD22" s="21" t="str">
        <f t="shared" si="5"/>
        <v>[td][/td]</v>
      </c>
      <c r="AE22" s="2" t="str">
        <f t="shared" si="6"/>
        <v>[tr][td][/td][td][b][size=85]     [color=#BBBBBB]    [/color][color=#BBBBBB]W011/WB[/color][/size][/b][/td][td][b][size=85]     [color=#5989CE]1 x [/color][url=https://pt.eurobilltracker.com/notes/?id=0][color=#BF8000]R022/RP[/color][/url][/size][/b][/td][td][b][size=85]  [color=#5989CE]13 x [/color][url=https://pt.eurobilltracker.com/notes/?id=211478038][color=#5989CE]U030/U[ABCD][/color][/url][/size][/b][/td][td][/td][td][/td][/tr]</v>
      </c>
    </row>
    <row r="23" spans="1:31" x14ac:dyDescent="0.2">
      <c r="A23" s="24">
        <v>0</v>
      </c>
      <c r="B23" s="24"/>
      <c r="C23" s="23"/>
      <c r="D23" s="24"/>
      <c r="E23" s="8" t="str">
        <f t="shared" si="0"/>
        <v>[td][/td]</v>
      </c>
      <c r="F23" s="25">
        <v>0</v>
      </c>
      <c r="G23" s="25" t="s">
        <v>48</v>
      </c>
      <c r="H23" s="26"/>
      <c r="I23" s="25"/>
      <c r="J23" s="10" t="str">
        <f t="shared" si="1"/>
        <v>[td][b][size=85]     [color=#BBBBBB]    [/color][color=#BBBBBB]Y010/YA[/color][/size][/b][/td]</v>
      </c>
      <c r="K23" s="27">
        <v>5</v>
      </c>
      <c r="L23" s="27" t="s">
        <v>106</v>
      </c>
      <c r="M23" s="28"/>
      <c r="N23" s="27">
        <v>210303051</v>
      </c>
      <c r="O23" s="6" t="str">
        <f t="shared" si="2"/>
        <v>[td][b][size=85]     [color=#5989CE]5 x [/color][url=https://pt.eurobilltracker.com/notes/?id=210303051][color=#5989CE]U037/U[ACDE][/color][/url][/size][/b][/td]</v>
      </c>
      <c r="P23" s="29">
        <v>22</v>
      </c>
      <c r="Q23" s="29" t="s">
        <v>96</v>
      </c>
      <c r="R23" s="30"/>
      <c r="S23" s="29">
        <v>213034527</v>
      </c>
      <c r="T23" s="2" t="str">
        <f t="shared" si="3"/>
        <v>[td][b][size=85]  [color=#5989CE]22 x [/color][url=https://pt.eurobilltracker.com/notes/?id=213034527][color=#5989CE]U031/U[ABCD][/color][/url][/size][/b][/td]</v>
      </c>
      <c r="U23" s="31">
        <v>0</v>
      </c>
      <c r="V23" s="31"/>
      <c r="W23" s="32"/>
      <c r="X23" s="31"/>
      <c r="Y23" s="12" t="str">
        <f t="shared" si="4"/>
        <v>[td][/td]</v>
      </c>
      <c r="Z23" s="33">
        <v>0</v>
      </c>
      <c r="AA23" s="33"/>
      <c r="AB23" s="34"/>
      <c r="AC23" s="33"/>
      <c r="AD23" s="21" t="str">
        <f t="shared" si="5"/>
        <v>[td][/td]</v>
      </c>
      <c r="AE23" s="2" t="str">
        <f t="shared" si="6"/>
        <v>[tr][td][/td][td][b][size=85]     [color=#BBBBBB]    [/color][color=#BBBBBB]Y010/YA[/color][/size][/b][/td][td][b][size=85]     [color=#5989CE]5 x [/color][url=https://pt.eurobilltracker.com/notes/?id=210303051][color=#5989CE]U037/U[ACDE][/color][/url][/size][/b][/td][td][b][size=85]  [color=#5989CE]22 x [/color][url=https://pt.eurobilltracker.com/notes/?id=213034527][color=#5989CE]U031/U[ABCD][/color][/url][/size][/b][/td][td][/td][td][/td][/tr]</v>
      </c>
    </row>
    <row r="24" spans="1:31" x14ac:dyDescent="0.2">
      <c r="A24" s="24">
        <v>0</v>
      </c>
      <c r="B24" s="24"/>
      <c r="C24" s="23"/>
      <c r="D24" s="24"/>
      <c r="E24" s="8" t="str">
        <f t="shared" si="0"/>
        <v>[td][/td]</v>
      </c>
      <c r="F24" s="25">
        <v>0</v>
      </c>
      <c r="G24" s="25"/>
      <c r="H24" s="26"/>
      <c r="I24" s="25"/>
      <c r="J24" s="10" t="str">
        <f t="shared" si="1"/>
        <v>[td][/td]</v>
      </c>
      <c r="K24" s="27">
        <v>8</v>
      </c>
      <c r="L24" s="27" t="s">
        <v>110</v>
      </c>
      <c r="M24" s="28"/>
      <c r="N24" s="27">
        <v>209685691</v>
      </c>
      <c r="O24" s="6" t="str">
        <f t="shared" si="2"/>
        <v>[td][b][size=85]     [color=#5989CE]8 x [/color][url=https://pt.eurobilltracker.com/notes/?id=209685691][color=#5989CE]U038/U[ABCEF][/color][/url][/size][/b][/td]</v>
      </c>
      <c r="P24" s="29">
        <v>9</v>
      </c>
      <c r="Q24" s="29" t="s">
        <v>123</v>
      </c>
      <c r="R24" s="30"/>
      <c r="S24" s="29">
        <v>212918947</v>
      </c>
      <c r="T24" s="2" t="str">
        <f t="shared" si="3"/>
        <v>[td][b][size=85]   [color=#5989CE]9 x [/color][url=https://pt.eurobilltracker.com/notes/?id=212918947][color=#5989CE]U032/U[ABCD][/color][/url][/size][/b][/td]</v>
      </c>
      <c r="U24" s="31">
        <v>0</v>
      </c>
      <c r="V24" s="31"/>
      <c r="W24" s="32"/>
      <c r="X24" s="31"/>
      <c r="Y24" s="12" t="str">
        <f t="shared" si="4"/>
        <v>[td][/td]</v>
      </c>
      <c r="Z24" s="33">
        <v>0</v>
      </c>
      <c r="AA24" s="33"/>
      <c r="AB24" s="34"/>
      <c r="AC24" s="33"/>
      <c r="AD24" s="21" t="str">
        <f t="shared" si="5"/>
        <v>[td][/td]</v>
      </c>
      <c r="AE24" s="2" t="str">
        <f t="shared" si="6"/>
        <v>[tr][td][/td][td][/td][td][b][size=85]     [color=#5989CE]8 x [/color][url=https://pt.eurobilltracker.com/notes/?id=209685691][color=#5989CE]U038/U[ABCEF][/color][/url][/size][/b][/td][td][b][size=85]   [color=#5989CE]9 x [/color][url=https://pt.eurobilltracker.com/notes/?id=212918947][color=#5989CE]U032/U[ABCD][/color][/url][/size][/b][/td][td][/td][td][/td][/tr]</v>
      </c>
    </row>
    <row r="25" spans="1:31" x14ac:dyDescent="0.2">
      <c r="A25" s="24">
        <v>0</v>
      </c>
      <c r="B25" s="24"/>
      <c r="C25" s="23"/>
      <c r="D25" s="24"/>
      <c r="E25" s="8" t="str">
        <f t="shared" si="0"/>
        <v>[td][/td]</v>
      </c>
      <c r="F25" s="25">
        <v>0</v>
      </c>
      <c r="G25" s="25"/>
      <c r="H25" s="26"/>
      <c r="I25" s="25"/>
      <c r="J25" s="10" t="str">
        <f t="shared" si="1"/>
        <v>[td][/td]</v>
      </c>
      <c r="K25" s="27">
        <v>4</v>
      </c>
      <c r="L25" s="27" t="s">
        <v>113</v>
      </c>
      <c r="M25" s="28"/>
      <c r="N25" s="27">
        <v>212052670</v>
      </c>
      <c r="O25" s="6" t="str">
        <f t="shared" si="2"/>
        <v>[td][b][size=85]     [color=#5989CE]4 x [/color][url=https://pt.eurobilltracker.com/notes/?id=212052670][color=#5989CE]U039/U[BDE][/color][/url][/size][/b][/td]</v>
      </c>
      <c r="P25" s="29">
        <v>6</v>
      </c>
      <c r="Q25" s="29" t="s">
        <v>111</v>
      </c>
      <c r="R25" s="30"/>
      <c r="S25" s="29">
        <v>213677853</v>
      </c>
      <c r="T25" s="2" t="str">
        <f t="shared" si="3"/>
        <v>[td][b][size=85]   [color=#5989CE]6 x [/color][url=https://pt.eurobilltracker.com/notes/?id=213677853][color=#5989CE]U033/U[ABCD][/color][/url][/size][/b][/td]</v>
      </c>
      <c r="U25" s="31">
        <v>0</v>
      </c>
      <c r="V25" s="31"/>
      <c r="W25" s="32"/>
      <c r="X25" s="31"/>
      <c r="Y25" s="12" t="str">
        <f t="shared" si="4"/>
        <v>[td][/td]</v>
      </c>
      <c r="Z25" s="33">
        <v>0</v>
      </c>
      <c r="AA25" s="33"/>
      <c r="AB25" s="34"/>
      <c r="AC25" s="33"/>
      <c r="AD25" s="21" t="str">
        <f t="shared" si="5"/>
        <v>[td][/td]</v>
      </c>
      <c r="AE25" s="2" t="str">
        <f t="shared" si="6"/>
        <v>[tr][td][/td][td][/td][td][b][size=85]     [color=#5989CE]4 x [/color][url=https://pt.eurobilltracker.com/notes/?id=212052670][color=#5989CE]U039/U[BDE][/color][/url][/size][/b][/td][td][b][size=85]   [color=#5989CE]6 x [/color][url=https://pt.eurobilltracker.com/notes/?id=213677853][color=#5989CE]U033/U[ABCD][/color][/url][/size][/b][/td][td][/td][td][/td][/tr]</v>
      </c>
    </row>
    <row r="26" spans="1:31" x14ac:dyDescent="0.2">
      <c r="A26" s="24">
        <v>0</v>
      </c>
      <c r="B26" s="24"/>
      <c r="C26" s="23"/>
      <c r="D26" s="24"/>
      <c r="E26" s="8" t="str">
        <f t="shared" si="0"/>
        <v>[td][/td]</v>
      </c>
      <c r="F26" s="25">
        <v>0</v>
      </c>
      <c r="G26" s="25"/>
      <c r="H26" s="26"/>
      <c r="I26" s="25"/>
      <c r="J26" s="10" t="str">
        <f t="shared" si="1"/>
        <v>[td][/td]</v>
      </c>
      <c r="K26" s="27">
        <v>0</v>
      </c>
      <c r="L26" s="27" t="s">
        <v>57</v>
      </c>
      <c r="M26" s="28"/>
      <c r="N26" s="27"/>
      <c r="O26" s="6" t="str">
        <f t="shared" si="2"/>
        <v>[td][b][size=85]     [color=#BBBBBB]    [/color][color=#BBBBBB]U039/U%[/color][/size][/b][/td]</v>
      </c>
      <c r="P26" s="29">
        <v>0</v>
      </c>
      <c r="Q26" s="29" t="s">
        <v>66</v>
      </c>
      <c r="R26" s="30"/>
      <c r="S26" s="29"/>
      <c r="T26" s="2" t="str">
        <f t="shared" si="3"/>
        <v>[td][b][size=85]   [color=#BBBBBB]    [/color][color=#BBBBBB]U034/U*[/color][/size][/b][/td]</v>
      </c>
      <c r="U26" s="31">
        <v>0</v>
      </c>
      <c r="V26" s="31"/>
      <c r="W26" s="32"/>
      <c r="X26" s="31"/>
      <c r="Y26" s="12" t="str">
        <f t="shared" si="4"/>
        <v>[td][/td]</v>
      </c>
      <c r="Z26" s="33">
        <v>0</v>
      </c>
      <c r="AA26" s="33"/>
      <c r="AB26" s="34"/>
      <c r="AC26" s="33"/>
      <c r="AD26" s="21" t="str">
        <f t="shared" si="5"/>
        <v>[td][/td]</v>
      </c>
      <c r="AE26" s="2" t="str">
        <f t="shared" si="6"/>
        <v>[tr][td][/td][td][/td][td][b][size=85]     [color=#BBBBBB]    [/color][color=#BBBBBB]U039/U%[/color][/size][/b][/td][td][b][size=85]   [color=#BBBBBB]    [/color][color=#BBBBBB]U034/U*[/color][/size][/b][/td][td][/td][td][/td][/tr]</v>
      </c>
    </row>
    <row r="27" spans="1:31" x14ac:dyDescent="0.2">
      <c r="A27" s="24">
        <v>0</v>
      </c>
      <c r="B27" s="24"/>
      <c r="C27" s="23"/>
      <c r="D27" s="24"/>
      <c r="E27" s="8" t="str">
        <f t="shared" si="0"/>
        <v>[td][/td]</v>
      </c>
      <c r="F27" s="25">
        <v>0</v>
      </c>
      <c r="G27" s="25"/>
      <c r="H27" s="26"/>
      <c r="I27" s="25"/>
      <c r="J27" s="10" t="str">
        <f t="shared" si="1"/>
        <v>[td][/td]</v>
      </c>
      <c r="K27" s="27">
        <v>0</v>
      </c>
      <c r="L27" s="27" t="s">
        <v>56</v>
      </c>
      <c r="M27" s="28"/>
      <c r="N27" s="27"/>
      <c r="O27" s="6" t="str">
        <f t="shared" si="2"/>
        <v>[td][b][size=85]     [color=#BBBBBB]    [/color][color=#BBBBBB]U040/U%[/color][/size][/b][/td]</v>
      </c>
      <c r="P27" s="29">
        <v>3</v>
      </c>
      <c r="Q27" s="29" t="s">
        <v>115</v>
      </c>
      <c r="R27" s="30"/>
      <c r="S27" s="29">
        <v>214423698</v>
      </c>
      <c r="T27" s="2" t="str">
        <f t="shared" si="3"/>
        <v>[td][b][size=85]   [color=#5989CE]3 x [/color][url=https://pt.eurobilltracker.com/notes/?id=214423698][color=#5989CE]U035/U[AB][/color][/url][/size][/b][/td]</v>
      </c>
      <c r="U27" s="31">
        <v>0</v>
      </c>
      <c r="V27" s="31"/>
      <c r="W27" s="32"/>
      <c r="X27" s="31"/>
      <c r="Y27" s="12" t="str">
        <f t="shared" si="4"/>
        <v>[td][/td]</v>
      </c>
      <c r="Z27" s="33">
        <v>0</v>
      </c>
      <c r="AA27" s="33"/>
      <c r="AB27" s="34"/>
      <c r="AC27" s="33"/>
      <c r="AD27" s="21" t="str">
        <f t="shared" si="5"/>
        <v>[td][/td]</v>
      </c>
      <c r="AE27" s="2" t="str">
        <f t="shared" si="6"/>
        <v>[tr][td][/td][td][/td][td][b][size=85]     [color=#BBBBBB]    [/color][color=#BBBBBB]U040/U%[/color][/size][/b][/td][td][b][size=85]   [color=#5989CE]3 x [/color][url=https://pt.eurobilltracker.com/notes/?id=214423698][color=#5989CE]U035/U[AB][/color][/url][/size][/b][/td][td][/td][td][/td][/tr]</v>
      </c>
    </row>
    <row r="28" spans="1:31" x14ac:dyDescent="0.2">
      <c r="A28" s="24">
        <v>0</v>
      </c>
      <c r="B28" s="24"/>
      <c r="C28" s="23"/>
      <c r="D28" s="24"/>
      <c r="E28" s="8" t="str">
        <f t="shared" si="0"/>
        <v>[td][/td]</v>
      </c>
      <c r="F28" s="25">
        <v>0</v>
      </c>
      <c r="G28" s="25"/>
      <c r="H28" s="26"/>
      <c r="I28" s="25"/>
      <c r="J28" s="10" t="str">
        <f t="shared" si="1"/>
        <v>[td][/td]</v>
      </c>
      <c r="K28" s="27">
        <v>2</v>
      </c>
      <c r="L28" s="27" t="s">
        <v>124</v>
      </c>
      <c r="M28" s="28" t="s">
        <v>39</v>
      </c>
      <c r="N28" s="27">
        <v>214918684</v>
      </c>
      <c r="O28" s="6" t="str">
        <f t="shared" si="2"/>
        <v>[td][b][size=85]     [color=#5989CE]2 x [/color][url=https://pt.eurobilltracker.com/notes/?id=214918684][color=#BF8000]U041/U[RS][/color][/url][/size][/b][/td]</v>
      </c>
      <c r="P28" s="29">
        <v>8</v>
      </c>
      <c r="Q28" s="29" t="s">
        <v>125</v>
      </c>
      <c r="R28" s="30"/>
      <c r="S28" s="29">
        <v>215923543</v>
      </c>
      <c r="T28" s="2" t="str">
        <f t="shared" si="3"/>
        <v>[td][b][size=85]   [color=#5989CE]8 x [/color][url=https://pt.eurobilltracker.com/notes/?id=215923543][color=#5989CE]U036/U[BCD][/color][/url][/size][/b][/td]</v>
      </c>
      <c r="U28" s="31">
        <v>0</v>
      </c>
      <c r="V28" s="31"/>
      <c r="W28" s="32"/>
      <c r="X28" s="31"/>
      <c r="Y28" s="12" t="str">
        <f t="shared" si="4"/>
        <v>[td][/td]</v>
      </c>
      <c r="Z28" s="33">
        <v>0</v>
      </c>
      <c r="AA28" s="33"/>
      <c r="AB28" s="34"/>
      <c r="AC28" s="33"/>
      <c r="AD28" s="21" t="str">
        <f t="shared" si="5"/>
        <v>[td][/td]</v>
      </c>
      <c r="AE28" s="2" t="str">
        <f t="shared" si="6"/>
        <v>[tr][td][/td][td][/td][td][b][size=85]     [color=#5989CE]2 x [/color][url=https://pt.eurobilltracker.com/notes/?id=214918684][color=#BF8000]U041/U[RS][/color][/url][/size][/b][/td][td][b][size=85]   [color=#5989CE]8 x [/color][url=https://pt.eurobilltracker.com/notes/?id=215923543][color=#5989CE]U036/U[BCD][/color][/url][/size][/b][/td][td][/td][td][/td][/tr]</v>
      </c>
    </row>
    <row r="29" spans="1:31" x14ac:dyDescent="0.2">
      <c r="A29" s="24">
        <v>0</v>
      </c>
      <c r="B29" s="24"/>
      <c r="C29" s="23"/>
      <c r="D29" s="24"/>
      <c r="E29" s="8" t="str">
        <f t="shared" si="0"/>
        <v>[td][/td]</v>
      </c>
      <c r="F29" s="25">
        <v>0</v>
      </c>
      <c r="G29" s="25"/>
      <c r="H29" s="26"/>
      <c r="I29" s="25"/>
      <c r="J29" s="10" t="str">
        <f t="shared" si="1"/>
        <v>[td][/td]</v>
      </c>
      <c r="K29" s="27">
        <v>0</v>
      </c>
      <c r="L29" s="27"/>
      <c r="M29" s="28"/>
      <c r="N29" s="27"/>
      <c r="O29" s="6" t="str">
        <f t="shared" si="2"/>
        <v>[td][/td]</v>
      </c>
      <c r="P29" s="29">
        <v>0</v>
      </c>
      <c r="Q29" s="29" t="s">
        <v>120</v>
      </c>
      <c r="R29" s="30"/>
      <c r="S29" s="29"/>
      <c r="T29" s="2" t="str">
        <f>IF(AND(P29&lt;&gt;"",Q29&lt;&gt;""),CONCATENATE("[td][b][size=85]  ",MID("         ",1,P$1-LEN(P29)),IF(P29&gt;0,CONCATENATE("[color=",$B$46,"]",P29," x [/color]"),CONCATENATE("[color=",$B$48,"]","    [/color]")),IF(S29&gt;0,CONCATENATE("[url=https://pt.eurobilltracker.com/notes/?id=",S29,"]"),IF(P29&gt;0,"[url=https://pt.eurobilltracker.com/notes/?id=0]","")),IF(R29&lt;&gt;"",CONCATENATE("[color=",$B$47,"]",Q29,"[/color]"),IF(P29&gt;0,CONCATENATE("[color=",$B$46,"]",Q29,"[/color]"),CONCATENATE("[color=",$B$48,"]",Q29,"[/color]"))),IF(P29&gt;0,"[/url]",""),"[/size][/b][/td]"),IF(AND(Q29="",OR($B29&lt;&gt;"",$G29&lt;&gt;"",$L29&lt;&gt;"",$Q29&lt;&gt;"",$V29&lt;&gt;"",$AA29&lt;&gt;"")),"[td][/td]",""))</f>
        <v>[td][b][size=85]   [color=#BBBBBB]    [/color][color=#BBBBBB]U037/U*[/color][/size][/b][/td]</v>
      </c>
      <c r="U29" s="31">
        <v>0</v>
      </c>
      <c r="V29" s="31"/>
      <c r="W29" s="32"/>
      <c r="X29" s="31"/>
      <c r="Y29" s="12" t="str">
        <f t="shared" si="4"/>
        <v>[td][/td]</v>
      </c>
      <c r="Z29" s="33">
        <v>0</v>
      </c>
      <c r="AA29" s="33"/>
      <c r="AB29" s="34"/>
      <c r="AC29" s="33"/>
      <c r="AD29" s="21" t="str">
        <f t="shared" si="5"/>
        <v>[td][/td]</v>
      </c>
      <c r="AE29" s="2" t="str">
        <f t="shared" si="6"/>
        <v>[tr][td][/td][td][/td][td][/td][td][b][size=85]   [color=#BBBBBB]    [/color][color=#BBBBBB]U037/U*[/color][/size][/b][/td][td][/td][td][/td][/tr]</v>
      </c>
    </row>
    <row r="30" spans="1:31" x14ac:dyDescent="0.2">
      <c r="A30" s="24">
        <v>0</v>
      </c>
      <c r="B30" s="24"/>
      <c r="C30" s="23"/>
      <c r="D30" s="24"/>
      <c r="E30" s="8" t="str">
        <f t="shared" si="0"/>
        <v>[td][/td]</v>
      </c>
      <c r="F30" s="25">
        <v>0</v>
      </c>
      <c r="G30" s="25"/>
      <c r="H30" s="26"/>
      <c r="I30" s="25"/>
      <c r="J30" s="10" t="str">
        <f t="shared" si="1"/>
        <v>[td][/td]</v>
      </c>
      <c r="K30" s="27">
        <v>0</v>
      </c>
      <c r="L30" s="27"/>
      <c r="M30" s="28"/>
      <c r="N30" s="27"/>
      <c r="O30" s="6" t="str">
        <f t="shared" si="2"/>
        <v>[td][/td]</v>
      </c>
      <c r="P30" s="29">
        <v>0</v>
      </c>
      <c r="Q30" s="29" t="s">
        <v>127</v>
      </c>
      <c r="R30" s="30"/>
      <c r="S30" s="29"/>
      <c r="T30" s="2" t="str">
        <f t="shared" si="3"/>
        <v>[td][b][size=85]   [color=#BBBBBB]    [/color][color=#BBBBBB]U038/U*[/color][/size][/b][/td]</v>
      </c>
      <c r="U30" s="31">
        <v>0</v>
      </c>
      <c r="V30" s="31"/>
      <c r="W30" s="32"/>
      <c r="X30" s="31"/>
      <c r="Y30" s="12" t="str">
        <f t="shared" si="4"/>
        <v>[td][/td]</v>
      </c>
      <c r="Z30" s="33">
        <v>0</v>
      </c>
      <c r="AA30" s="33"/>
      <c r="AB30" s="34"/>
      <c r="AC30" s="33"/>
      <c r="AD30" s="21" t="str">
        <f t="shared" si="5"/>
        <v>[td][/td]</v>
      </c>
      <c r="AE30" s="2" t="str">
        <f t="shared" si="6"/>
        <v>[tr][td][/td][td][/td][td][/td][td][b][size=85]   [color=#BBBBBB]    [/color][color=#BBBBBB]U038/U*[/color][/size][/b][/td][td][/td][td][/td][/tr]</v>
      </c>
    </row>
    <row r="31" spans="1:31" x14ac:dyDescent="0.2">
      <c r="A31" s="24">
        <v>0</v>
      </c>
      <c r="B31" s="24"/>
      <c r="C31" s="23"/>
      <c r="D31" s="24"/>
      <c r="E31" s="8" t="str">
        <f t="shared" si="0"/>
        <v>[td][/td]</v>
      </c>
      <c r="F31" s="25">
        <v>0</v>
      </c>
      <c r="G31" s="25"/>
      <c r="H31" s="26"/>
      <c r="I31" s="25"/>
      <c r="J31" s="10" t="str">
        <f t="shared" si="1"/>
        <v>[td][/td]</v>
      </c>
      <c r="K31" s="27">
        <v>0</v>
      </c>
      <c r="L31" s="27"/>
      <c r="M31" s="28"/>
      <c r="N31" s="27"/>
      <c r="O31" s="6" t="str">
        <f t="shared" si="2"/>
        <v>[td][/td]</v>
      </c>
      <c r="P31" s="29">
        <v>2</v>
      </c>
      <c r="Q31" s="29" t="s">
        <v>81</v>
      </c>
      <c r="R31" s="30" t="s">
        <v>39</v>
      </c>
      <c r="S31" s="29">
        <v>216192856</v>
      </c>
      <c r="T31" s="2" t="str">
        <f t="shared" si="3"/>
        <v>[td][b][size=85]   [color=#5989CE]2 x [/color][url=https://pt.eurobilltracker.com/notes/?id=216192856][color=#BF8000]V018/VB[/color][/url][/size][/b][/td]</v>
      </c>
      <c r="U31" s="31">
        <v>0</v>
      </c>
      <c r="V31" s="31"/>
      <c r="W31" s="32"/>
      <c r="X31" s="31"/>
      <c r="Y31" s="12" t="str">
        <f t="shared" si="4"/>
        <v>[td][/td]</v>
      </c>
      <c r="Z31" s="33">
        <v>0</v>
      </c>
      <c r="AA31" s="33"/>
      <c r="AB31" s="34"/>
      <c r="AC31" s="33"/>
      <c r="AD31" s="21" t="str">
        <f t="shared" si="5"/>
        <v>[td][/td]</v>
      </c>
      <c r="AE31" s="2" t="str">
        <f t="shared" si="6"/>
        <v>[tr][td][/td][td][/td][td][/td][td][b][size=85]   [color=#5989CE]2 x [/color][url=https://pt.eurobilltracker.com/notes/?id=216192856][color=#BF8000]V018/VB[/color][/url][/size][/b][/td][td][/td][td][/td][/tr]</v>
      </c>
    </row>
    <row r="32" spans="1:31" x14ac:dyDescent="0.2">
      <c r="A32" s="24">
        <v>0</v>
      </c>
      <c r="B32" s="24"/>
      <c r="C32" s="23"/>
      <c r="D32" s="24"/>
      <c r="E32" s="8" t="str">
        <f t="shared" si="0"/>
        <v>[td][/td]</v>
      </c>
      <c r="F32" s="25">
        <v>0</v>
      </c>
      <c r="G32" s="25"/>
      <c r="H32" s="26"/>
      <c r="I32" s="25"/>
      <c r="J32" s="10" t="str">
        <f t="shared" si="1"/>
        <v>[td][/td]</v>
      </c>
      <c r="K32" s="27">
        <v>0</v>
      </c>
      <c r="L32" s="27"/>
      <c r="M32" s="28"/>
      <c r="N32" s="27"/>
      <c r="O32" s="6" t="str">
        <f t="shared" si="2"/>
        <v>[td][/td]</v>
      </c>
      <c r="P32" s="29">
        <v>0</v>
      </c>
      <c r="Q32" s="29" t="s">
        <v>82</v>
      </c>
      <c r="R32" s="30"/>
      <c r="S32" s="29"/>
      <c r="T32" s="2" t="str">
        <f t="shared" si="3"/>
        <v>[td][b][size=85]   [color=#BBBBBB]    [/color][color=#BBBBBB]V018/VC[/color][/size][/b][/td]</v>
      </c>
      <c r="U32" s="31">
        <v>0</v>
      </c>
      <c r="V32" s="31"/>
      <c r="W32" s="32"/>
      <c r="X32" s="31"/>
      <c r="Y32" s="12" t="str">
        <f t="shared" si="4"/>
        <v>[td][/td]</v>
      </c>
      <c r="Z32" s="33">
        <v>0</v>
      </c>
      <c r="AA32" s="33"/>
      <c r="AB32" s="34"/>
      <c r="AC32" s="33"/>
      <c r="AD32" s="21" t="str">
        <f t="shared" si="5"/>
        <v>[td][/td]</v>
      </c>
      <c r="AE32" s="2" t="str">
        <f t="shared" si="6"/>
        <v>[tr][td][/td][td][/td][td][/td][td][b][size=85]   [color=#BBBBBB]    [/color][color=#BBBBBB]V018/VC[/color][/size][/b][/td][td][/td][td][/td][/tr]</v>
      </c>
    </row>
    <row r="33" spans="1:31" x14ac:dyDescent="0.2">
      <c r="A33" s="24">
        <v>0</v>
      </c>
      <c r="B33" s="24"/>
      <c r="C33" s="23"/>
      <c r="D33" s="24"/>
      <c r="E33" s="8" t="str">
        <f t="shared" si="0"/>
        <v>[td][/td]</v>
      </c>
      <c r="F33" s="25">
        <v>0</v>
      </c>
      <c r="G33" s="25"/>
      <c r="H33" s="26"/>
      <c r="I33" s="25"/>
      <c r="J33" s="10" t="str">
        <f t="shared" si="1"/>
        <v>[td][/td]</v>
      </c>
      <c r="K33" s="27">
        <v>0</v>
      </c>
      <c r="L33" s="27"/>
      <c r="M33" s="28"/>
      <c r="N33" s="27"/>
      <c r="O33" s="6" t="str">
        <f t="shared" si="2"/>
        <v>[td][/td]</v>
      </c>
      <c r="P33" s="29">
        <v>1</v>
      </c>
      <c r="Q33" s="29" t="s">
        <v>83</v>
      </c>
      <c r="R33" s="30"/>
      <c r="S33" s="29">
        <v>215862616</v>
      </c>
      <c r="T33" s="2" t="str">
        <f t="shared" si="3"/>
        <v>[td][b][size=85]   [color=#5989CE]1 x [/color][url=https://pt.eurobilltracker.com/notes/?id=215862616][color=#5989CE]V019/VB[/color][/url][/size][/b][/td]</v>
      </c>
      <c r="U33" s="31">
        <v>0</v>
      </c>
      <c r="V33" s="31"/>
      <c r="W33" s="32"/>
      <c r="X33" s="31"/>
      <c r="Y33" s="12" t="str">
        <f t="shared" si="4"/>
        <v>[td][/td]</v>
      </c>
      <c r="Z33" s="33">
        <v>0</v>
      </c>
      <c r="AA33" s="33"/>
      <c r="AB33" s="34"/>
      <c r="AC33" s="33"/>
      <c r="AD33" s="21" t="str">
        <f t="shared" si="5"/>
        <v>[td][/td]</v>
      </c>
      <c r="AE33" s="2" t="str">
        <f t="shared" si="6"/>
        <v>[tr][td][/td][td][/td][td][/td][td][b][size=85]   [color=#5989CE]1 x [/color][url=https://pt.eurobilltracker.com/notes/?id=215862616][color=#5989CE]V019/VB[/color][/url][/size][/b][/td][td][/td][td][/td][/tr]</v>
      </c>
    </row>
    <row r="34" spans="1:31" x14ac:dyDescent="0.2">
      <c r="A34" s="24">
        <v>0</v>
      </c>
      <c r="B34" s="24"/>
      <c r="C34" s="23"/>
      <c r="D34" s="24"/>
      <c r="E34" s="8" t="str">
        <f t="shared" si="0"/>
        <v>[td][/td]</v>
      </c>
      <c r="F34" s="25">
        <v>0</v>
      </c>
      <c r="G34" s="25"/>
      <c r="H34" s="26"/>
      <c r="I34" s="25"/>
      <c r="J34" s="10" t="str">
        <f t="shared" si="1"/>
        <v>[td][/td]</v>
      </c>
      <c r="K34" s="27">
        <v>0</v>
      </c>
      <c r="L34" s="27"/>
      <c r="M34" s="28"/>
      <c r="N34" s="27"/>
      <c r="O34" s="6" t="str">
        <f t="shared" si="2"/>
        <v>[td][/td]</v>
      </c>
      <c r="P34" s="29">
        <v>2</v>
      </c>
      <c r="Q34" s="29" t="s">
        <v>84</v>
      </c>
      <c r="R34" s="30" t="s">
        <v>39</v>
      </c>
      <c r="S34" s="29">
        <v>216218487</v>
      </c>
      <c r="T34" s="2" t="str">
        <f t="shared" si="3"/>
        <v>[td][b][size=85]   [color=#5989CE]2 x [/color][url=https://pt.eurobilltracker.com/notes/?id=216218487][color=#BF8000]V019/VC[/color][/url][/size][/b][/td]</v>
      </c>
      <c r="U34" s="31">
        <v>0</v>
      </c>
      <c r="V34" s="31"/>
      <c r="W34" s="32"/>
      <c r="X34" s="31"/>
      <c r="Y34" s="12" t="str">
        <f t="shared" si="4"/>
        <v>[td][/td]</v>
      </c>
      <c r="Z34" s="33">
        <v>0</v>
      </c>
      <c r="AA34" s="33"/>
      <c r="AB34" s="34"/>
      <c r="AC34" s="33"/>
      <c r="AD34" s="21" t="str">
        <f t="shared" si="5"/>
        <v>[td][/td]</v>
      </c>
      <c r="AE34" s="2" t="str">
        <f t="shared" si="6"/>
        <v>[tr][td][/td][td][/td][td][/td][td][b][size=85]   [color=#5989CE]2 x [/color][url=https://pt.eurobilltracker.com/notes/?id=216218487][color=#BF8000]V019/VC[/color][/url][/size][/b][/td][td][/td][td][/td][/tr]</v>
      </c>
    </row>
    <row r="35" spans="1:31" x14ac:dyDescent="0.2">
      <c r="A35" s="24">
        <v>0</v>
      </c>
      <c r="B35" s="24"/>
      <c r="C35" s="23"/>
      <c r="D35" s="24"/>
      <c r="E35" s="8" t="str">
        <f t="shared" si="0"/>
        <v>[td][/td]</v>
      </c>
      <c r="F35" s="25">
        <v>0</v>
      </c>
      <c r="G35" s="25"/>
      <c r="H35" s="26"/>
      <c r="I35" s="25"/>
      <c r="J35" s="10" t="str">
        <f t="shared" si="1"/>
        <v>[td][/td]</v>
      </c>
      <c r="K35" s="27">
        <v>0</v>
      </c>
      <c r="L35" s="27"/>
      <c r="M35" s="28"/>
      <c r="N35" s="27"/>
      <c r="O35" s="6" t="str">
        <f t="shared" si="2"/>
        <v>[td][/td]</v>
      </c>
      <c r="P35" s="29">
        <v>1</v>
      </c>
      <c r="Q35" s="29" t="s">
        <v>42</v>
      </c>
      <c r="R35" s="30"/>
      <c r="S35" s="29">
        <v>215544369</v>
      </c>
      <c r="T35" s="2" t="str">
        <f t="shared" si="3"/>
        <v>[td][b][size=85]   [color=#5989CE]1 x [/color][url=https://pt.eurobilltracker.com/notes/?id=215544369][color=#5989CE]V020/VC[/color][/url][/size][/b][/td]</v>
      </c>
      <c r="U35" s="31">
        <v>0</v>
      </c>
      <c r="V35" s="31"/>
      <c r="W35" s="32"/>
      <c r="X35" s="31"/>
      <c r="Y35" s="12" t="str">
        <f t="shared" si="4"/>
        <v>[td][/td]</v>
      </c>
      <c r="Z35" s="33">
        <v>0</v>
      </c>
      <c r="AA35" s="33"/>
      <c r="AB35" s="34"/>
      <c r="AC35" s="33"/>
      <c r="AD35" s="21" t="str">
        <f t="shared" si="5"/>
        <v>[td][/td]</v>
      </c>
      <c r="AE35" s="2" t="str">
        <f t="shared" si="6"/>
        <v>[tr][td][/td][td][/td][td][/td][td][b][size=85]   [color=#5989CE]1 x [/color][url=https://pt.eurobilltracker.com/notes/?id=215544369][color=#5989CE]V020/VC[/color][/url][/size][/b][/td][td][/td][td][/td][/tr]</v>
      </c>
    </row>
    <row r="36" spans="1:31" x14ac:dyDescent="0.2">
      <c r="A36" s="24">
        <v>0</v>
      </c>
      <c r="B36" s="24"/>
      <c r="C36" s="23"/>
      <c r="D36" s="24"/>
      <c r="E36" s="8" t="str">
        <f t="shared" si="0"/>
        <v>[td][/td]</v>
      </c>
      <c r="F36" s="25">
        <v>0</v>
      </c>
      <c r="G36" s="25"/>
      <c r="H36" s="26"/>
      <c r="I36" s="25"/>
      <c r="J36" s="10" t="str">
        <f t="shared" si="1"/>
        <v>[td][/td]</v>
      </c>
      <c r="K36" s="27">
        <v>0</v>
      </c>
      <c r="L36" s="27"/>
      <c r="M36" s="28"/>
      <c r="N36" s="27"/>
      <c r="O36" s="6" t="str">
        <f t="shared" si="2"/>
        <v>[td][/td]</v>
      </c>
      <c r="P36" s="29">
        <v>4</v>
      </c>
      <c r="Q36" s="29" t="s">
        <v>67</v>
      </c>
      <c r="R36" s="30" t="s">
        <v>39</v>
      </c>
      <c r="S36" s="29">
        <v>216218480</v>
      </c>
      <c r="T36" s="2" t="str">
        <f t="shared" si="3"/>
        <v>[td][b][size=85]   [color=#5989CE]4 x [/color][url=https://pt.eurobilltracker.com/notes/?id=216218480][color=#BF8000]V021/VC[/color][/url][/size][/b][/td]</v>
      </c>
      <c r="U36" s="31">
        <v>0</v>
      </c>
      <c r="V36" s="31"/>
      <c r="W36" s="32"/>
      <c r="X36" s="31"/>
      <c r="Y36" s="12" t="str">
        <f t="shared" si="4"/>
        <v>[td][/td]</v>
      </c>
      <c r="Z36" s="33">
        <v>0</v>
      </c>
      <c r="AA36" s="33"/>
      <c r="AB36" s="34"/>
      <c r="AC36" s="33"/>
      <c r="AD36" s="21" t="str">
        <f t="shared" si="5"/>
        <v>[td][/td]</v>
      </c>
      <c r="AE36" s="2" t="str">
        <f t="shared" si="6"/>
        <v>[tr][td][/td][td][/td][td][/td][td][b][size=85]   [color=#5989CE]4 x [/color][url=https://pt.eurobilltracker.com/notes/?id=216218480][color=#BF8000]V021/VC[/color][/url][/size][/b][/td][td][/td][td][/td][/tr]</v>
      </c>
    </row>
    <row r="37" spans="1:31" x14ac:dyDescent="0.2">
      <c r="A37" s="24">
        <v>0</v>
      </c>
      <c r="B37" s="24"/>
      <c r="C37" s="23"/>
      <c r="D37" s="24"/>
      <c r="E37" s="8" t="str">
        <f t="shared" si="0"/>
        <v>[td][/td]</v>
      </c>
      <c r="F37" s="25">
        <v>0</v>
      </c>
      <c r="G37" s="25"/>
      <c r="H37" s="26"/>
      <c r="I37" s="25"/>
      <c r="J37" s="10" t="str">
        <f t="shared" si="1"/>
        <v>[td][/td]</v>
      </c>
      <c r="K37" s="27">
        <v>0</v>
      </c>
      <c r="L37" s="27"/>
      <c r="M37" s="28"/>
      <c r="N37" s="27"/>
      <c r="O37" s="6" t="str">
        <f t="shared" si="2"/>
        <v>[td][/td]</v>
      </c>
      <c r="P37" s="29">
        <v>0</v>
      </c>
      <c r="Q37" s="29" t="s">
        <v>85</v>
      </c>
      <c r="R37" s="30"/>
      <c r="S37" s="29"/>
      <c r="T37" s="2" t="str">
        <f t="shared" si="3"/>
        <v>[td][b][size=85]   [color=#BBBBBB]    [/color][color=#BBBBBB]V022/VC[/color][/size][/b][/td]</v>
      </c>
      <c r="U37" s="31">
        <v>0</v>
      </c>
      <c r="V37" s="31"/>
      <c r="W37" s="32"/>
      <c r="X37" s="31"/>
      <c r="Y37" s="12" t="str">
        <f t="shared" si="4"/>
        <v>[td][/td]</v>
      </c>
      <c r="Z37" s="33">
        <v>0</v>
      </c>
      <c r="AA37" s="33"/>
      <c r="AB37" s="34"/>
      <c r="AC37" s="33"/>
      <c r="AD37" s="21" t="str">
        <f t="shared" si="5"/>
        <v>[td][/td]</v>
      </c>
      <c r="AE37" s="2" t="str">
        <f t="shared" si="6"/>
        <v>[tr][td][/td][td][/td][td][/td][td][b][size=85]   [color=#BBBBBB]    [/color][color=#BBBBBB]V022/VC[/color][/size][/b][/td][td][/td][td][/td][/tr]</v>
      </c>
    </row>
    <row r="38" spans="1:31" x14ac:dyDescent="0.2">
      <c r="A38" s="24">
        <v>0</v>
      </c>
      <c r="B38" s="24"/>
      <c r="C38" s="23"/>
      <c r="D38" s="24"/>
      <c r="E38" s="8" t="str">
        <f t="shared" si="0"/>
        <v>[td][/td]</v>
      </c>
      <c r="F38" s="25">
        <v>0</v>
      </c>
      <c r="G38" s="25"/>
      <c r="H38" s="26"/>
      <c r="I38" s="25"/>
      <c r="J38" s="10" t="str">
        <f t="shared" si="1"/>
        <v>[td][/td]</v>
      </c>
      <c r="K38" s="27">
        <v>0</v>
      </c>
      <c r="L38" s="27"/>
      <c r="M38" s="28"/>
      <c r="N38" s="27"/>
      <c r="O38" s="6" t="str">
        <f t="shared" si="2"/>
        <v>[td][/td]</v>
      </c>
      <c r="P38" s="29">
        <v>0</v>
      </c>
      <c r="Q38" s="29" t="s">
        <v>68</v>
      </c>
      <c r="R38" s="30"/>
      <c r="S38" s="29"/>
      <c r="T38" s="2" t="str">
        <f t="shared" si="3"/>
        <v>[td][b][size=85]   [color=#BBBBBB]    [/color][color=#BBBBBB]Y003/YA[/color][/size][/b][/td]</v>
      </c>
      <c r="U38" s="31">
        <v>0</v>
      </c>
      <c r="V38" s="31"/>
      <c r="W38" s="32"/>
      <c r="X38" s="31"/>
      <c r="Y38" s="12" t="str">
        <f t="shared" si="4"/>
        <v>[td][/td]</v>
      </c>
      <c r="Z38" s="33">
        <v>0</v>
      </c>
      <c r="AA38" s="33"/>
      <c r="AB38" s="34"/>
      <c r="AC38" s="33"/>
      <c r="AD38" s="21" t="str">
        <f t="shared" si="5"/>
        <v>[td][/td]</v>
      </c>
      <c r="AE38" s="2" t="str">
        <f t="shared" si="6"/>
        <v>[tr][td][/td][td][/td][td][/td][td][b][size=85]   [color=#BBBBBB]    [/color][color=#BBBBBB]Y003/YA[/color][/size][/b][/td][td][/td][td][/td][/tr]</v>
      </c>
    </row>
    <row r="39" spans="1:31" x14ac:dyDescent="0.2">
      <c r="A39" s="24">
        <v>0</v>
      </c>
      <c r="B39" s="24"/>
      <c r="C39" s="23"/>
      <c r="D39" s="24"/>
      <c r="E39" s="8" t="str">
        <f t="shared" si="0"/>
        <v>[td][/td]</v>
      </c>
      <c r="F39" s="25">
        <v>0</v>
      </c>
      <c r="G39" s="25"/>
      <c r="H39" s="26"/>
      <c r="I39" s="25"/>
      <c r="J39" s="10" t="str">
        <f t="shared" si="1"/>
        <v>[td][/td]</v>
      </c>
      <c r="K39" s="27">
        <v>0</v>
      </c>
      <c r="L39" s="27"/>
      <c r="M39" s="28"/>
      <c r="N39" s="27"/>
      <c r="O39" s="6" t="str">
        <f t="shared" si="2"/>
        <v>[td][/td]</v>
      </c>
      <c r="P39" s="29">
        <v>0</v>
      </c>
      <c r="Q39" s="29" t="s">
        <v>69</v>
      </c>
      <c r="R39" s="30"/>
      <c r="S39" s="29"/>
      <c r="T39" s="2" t="str">
        <f t="shared" si="3"/>
        <v>[td][b][size=85]   [color=#BBBBBB]    [/color][color=#BBBBBB]Y004/YA[/color][/size][/b][/td]</v>
      </c>
      <c r="U39" s="31">
        <v>0</v>
      </c>
      <c r="V39" s="31"/>
      <c r="W39" s="32"/>
      <c r="X39" s="31"/>
      <c r="Y39" s="12" t="str">
        <f t="shared" si="4"/>
        <v>[td][/td]</v>
      </c>
      <c r="Z39" s="33">
        <v>0</v>
      </c>
      <c r="AA39" s="33"/>
      <c r="AB39" s="34"/>
      <c r="AC39" s="33"/>
      <c r="AD39" s="21" t="str">
        <f t="shared" si="5"/>
        <v>[td][/td]</v>
      </c>
      <c r="AE39" s="2" t="str">
        <f t="shared" si="6"/>
        <v>[tr][td][/td][td][/td][td][/td][td][b][size=85]   [color=#BBBBBB]    [/color][color=#BBBBBB]Y004/YA[/color][/size][/b][/td][td][/td][td][/td][/tr]</v>
      </c>
    </row>
    <row r="40" spans="1:31" x14ac:dyDescent="0.2">
      <c r="A40" s="24">
        <v>0</v>
      </c>
      <c r="B40" s="24"/>
      <c r="C40" s="23"/>
      <c r="D40" s="24"/>
      <c r="E40" s="8" t="str">
        <f t="shared" si="0"/>
        <v/>
      </c>
      <c r="F40" s="25">
        <v>0</v>
      </c>
      <c r="G40" s="25"/>
      <c r="H40" s="26"/>
      <c r="I40" s="25"/>
      <c r="J40" s="10" t="str">
        <f t="shared" si="1"/>
        <v/>
      </c>
      <c r="K40" s="27">
        <v>0</v>
      </c>
      <c r="L40" s="27"/>
      <c r="M40" s="28"/>
      <c r="N40" s="27"/>
      <c r="O40" s="6" t="str">
        <f t="shared" si="2"/>
        <v/>
      </c>
      <c r="P40" s="29">
        <v>0</v>
      </c>
      <c r="Q40" s="29"/>
      <c r="R40" s="30"/>
      <c r="S40" s="29"/>
      <c r="T40" s="2" t="str">
        <f t="shared" si="3"/>
        <v/>
      </c>
      <c r="U40" s="31">
        <v>0</v>
      </c>
      <c r="V40" s="31"/>
      <c r="W40" s="32"/>
      <c r="X40" s="31"/>
      <c r="Y40" s="12" t="str">
        <f t="shared" si="4"/>
        <v/>
      </c>
      <c r="Z40" s="33">
        <v>0</v>
      </c>
      <c r="AA40" s="33"/>
      <c r="AB40" s="34"/>
      <c r="AC40" s="33"/>
      <c r="AD40" s="21" t="str">
        <f t="shared" si="5"/>
        <v/>
      </c>
      <c r="AE40" s="2" t="str">
        <f t="shared" si="6"/>
        <v>[/table]</v>
      </c>
    </row>
    <row r="41" spans="1:31" x14ac:dyDescent="0.2">
      <c r="A41" s="24">
        <v>0</v>
      </c>
      <c r="B41" s="24"/>
      <c r="C41" s="23"/>
      <c r="D41" s="24"/>
      <c r="E41" s="8" t="str">
        <f t="shared" si="0"/>
        <v/>
      </c>
      <c r="F41" s="25">
        <v>0</v>
      </c>
      <c r="G41" s="25"/>
      <c r="H41" s="26"/>
      <c r="I41" s="25"/>
      <c r="J41" s="10" t="str">
        <f t="shared" si="1"/>
        <v/>
      </c>
      <c r="K41" s="27">
        <v>0</v>
      </c>
      <c r="L41" s="27"/>
      <c r="M41" s="28"/>
      <c r="N41" s="27"/>
      <c r="O41" s="6" t="str">
        <f t="shared" si="2"/>
        <v/>
      </c>
      <c r="P41" s="29">
        <v>0</v>
      </c>
      <c r="Q41" s="29"/>
      <c r="R41" s="30"/>
      <c r="S41" s="29"/>
      <c r="T41" s="2" t="str">
        <f t="shared" si="3"/>
        <v/>
      </c>
      <c r="U41" s="31">
        <v>0</v>
      </c>
      <c r="V41" s="31"/>
      <c r="W41" s="32"/>
      <c r="X41" s="31"/>
      <c r="Y41" s="12" t="str">
        <f t="shared" si="4"/>
        <v/>
      </c>
      <c r="Z41" s="33">
        <v>0</v>
      </c>
      <c r="AA41" s="33"/>
      <c r="AB41" s="34"/>
      <c r="AC41" s="33"/>
      <c r="AD41" s="21" t="str">
        <f t="shared" si="5"/>
        <v/>
      </c>
      <c r="AE41" s="2" t="str">
        <f t="shared" si="6"/>
        <v>[/table]</v>
      </c>
    </row>
    <row r="42" spans="1:31" x14ac:dyDescent="0.2">
      <c r="AE42" s="2" t="s">
        <v>16</v>
      </c>
    </row>
    <row r="43" spans="1:31" x14ac:dyDescent="0.2">
      <c r="A43" s="3" t="s">
        <v>76</v>
      </c>
    </row>
    <row r="44" spans="1:31" x14ac:dyDescent="0.2">
      <c r="B44" s="36" t="s">
        <v>91</v>
      </c>
      <c r="C44" t="str">
        <f>"= cor para a linha com o total de notas"</f>
        <v>= cor para a linha com o total de notas</v>
      </c>
    </row>
    <row r="45" spans="1:31" x14ac:dyDescent="0.2">
      <c r="B45" s="36" t="s">
        <v>91</v>
      </c>
      <c r="C45" t="str">
        <f>"= cor para a linha com o total de notas de cada denominação"</f>
        <v>= cor para a linha com o total de notas de cada denominação</v>
      </c>
    </row>
    <row r="46" spans="1:31" x14ac:dyDescent="0.2">
      <c r="B46" s="37" t="s">
        <v>103</v>
      </c>
      <c r="C46" t="str">
        <f>"= cor para as combinações conquistadas (com ou sem link)"</f>
        <v>= cor para as combinações conquistadas (com ou sem link)</v>
      </c>
    </row>
    <row r="47" spans="1:31" x14ac:dyDescent="0.2">
      <c r="B47" s="37" t="s">
        <v>107</v>
      </c>
      <c r="C47" t="str">
        <f>"= cor para realçar combinações (últimas conquistas, conquistas mais difíceis, etc...)"</f>
        <v>= cor para realçar combinações (últimas conquistas, conquistas mais difíceis, etc...)</v>
      </c>
    </row>
    <row r="48" spans="1:31" x14ac:dyDescent="0.2">
      <c r="B48" s="37" t="s">
        <v>108</v>
      </c>
      <c r="C48" t="str">
        <f>"= cor para combinações ainda não conquistadas"</f>
        <v>= cor para combinações ainda não conquistadas</v>
      </c>
    </row>
    <row r="50" spans="1:1" x14ac:dyDescent="0.2">
      <c r="A50" s="3" t="s">
        <v>43</v>
      </c>
    </row>
    <row r="51" spans="1:1" x14ac:dyDescent="0.2">
      <c r="A51" s="16" t="s">
        <v>75</v>
      </c>
    </row>
    <row r="52" spans="1:1" x14ac:dyDescent="0.2">
      <c r="A52" s="16" t="s">
        <v>97</v>
      </c>
    </row>
    <row r="53" spans="1:1" x14ac:dyDescent="0.2">
      <c r="A53" s="16" t="s">
        <v>98</v>
      </c>
    </row>
    <row r="54" spans="1:1" x14ac:dyDescent="0.2">
      <c r="A54" s="16" t="s">
        <v>99</v>
      </c>
    </row>
    <row r="55" spans="1:1" x14ac:dyDescent="0.2">
      <c r="A55" t="s">
        <v>100</v>
      </c>
    </row>
    <row r="56" spans="1:1" x14ac:dyDescent="0.2">
      <c r="A56" t="s">
        <v>101</v>
      </c>
    </row>
    <row r="57" spans="1:1" x14ac:dyDescent="0.2">
      <c r="A57" t="s">
        <v>102</v>
      </c>
    </row>
    <row r="58" spans="1:1" x14ac:dyDescent="0.2">
      <c r="A58" t="s">
        <v>105</v>
      </c>
    </row>
    <row r="59" spans="1:1" x14ac:dyDescent="0.2">
      <c r="A59" t="s">
        <v>104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Castanhola</dc:creator>
  <cp:lastModifiedBy>Castanhola</cp:lastModifiedBy>
  <dcterms:created xsi:type="dcterms:W3CDTF">2021-09-25T13:34:23Z</dcterms:created>
  <dcterms:modified xsi:type="dcterms:W3CDTF">2021-12-24T11:33:53Z</dcterms:modified>
</cp:coreProperties>
</file>